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idas\Desktop\IS_DEVELOPMENT\IS_456_BEAM\"/>
    </mc:Choice>
  </mc:AlternateContent>
  <bookViews>
    <workbookView xWindow="0" yWindow="0" windowWidth="25125" windowHeight="13020" activeTab="5"/>
  </bookViews>
  <sheets>
    <sheet name="Scope" sheetId="1" r:id="rId1"/>
    <sheet name="UI Changes" sheetId="2" r:id="rId2"/>
    <sheet name="Report Changes" sheetId="4" r:id="rId3"/>
    <sheet name="Design Procedure" sheetId="3" r:id="rId4"/>
    <sheet name="Flow Chart" sheetId="10" r:id="rId5"/>
    <sheet name="UI Check " sheetId="7" r:id="rId6"/>
    <sheet name="Report Check" sheetId="6" r:id="rId7"/>
    <sheet name="Test Case" sheetId="9" r:id="rId8"/>
    <sheet name="Planning" sheetId="11" r:id="rId9"/>
    <sheet name="Comments" sheetId="8" r:id="rId10"/>
  </sheets>
  <externalReferences>
    <externalReference r:id="rId11"/>
    <externalReference r:id="rId12"/>
  </externalReferences>
  <definedNames>
    <definedName name="Aa">[1]Interface!$R$31</definedName>
    <definedName name="ac">[1]Interface!$R$14</definedName>
    <definedName name="As">[1]Interface!$R$40</definedName>
    <definedName name="CD">[1]Interface!$R$29</definedName>
    <definedName name="fck">[1]Interface!$X$6</definedName>
    <definedName name="fsk">[1]Interface!$X$14</definedName>
    <definedName name="Fx">[1]Interface!$X$18</definedName>
    <definedName name="fyk">[1]Interface!$X$10</definedName>
    <definedName name="gammac">'[1]Drop Down Menu'!$B$46</definedName>
    <definedName name="gammas">'[1]Drop Down Menu'!$B$48</definedName>
    <definedName name="Mx">[1]Interface!$X$19</definedName>
    <definedName name="UnitArea">[2]UnitCheck!$F$18</definedName>
    <definedName name="UnitAreaFac">[2]UnitCheck!$O$18</definedName>
    <definedName name="UnitForce">[2]UnitCheck!$F$14</definedName>
    <definedName name="UnitForceFac">[2]UnitCheck!$O$14</definedName>
    <definedName name="UnitLength">[2]UnitCheck!$F$15</definedName>
    <definedName name="UnitLengthFac">[2]UnitCheck!$O$15</definedName>
    <definedName name="UnitMoment">[2]UnitCheck!$F$16</definedName>
    <definedName name="UnitScaleFactor">'[2]Sectional Properties'!$C$10</definedName>
    <definedName name="UnitStress">[2]UnitCheck!$F$17</definedName>
    <definedName name="UnitStressFac">[2]UnitCheck!$O$17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13" i="1" l="1"/>
  <c r="AG206" i="7" l="1"/>
  <c r="J14" i="6"/>
  <c r="J15" i="6"/>
  <c r="J16" i="6"/>
  <c r="J19" i="6"/>
  <c r="I70" i="6" s="1"/>
  <c r="N19" i="6"/>
  <c r="J22" i="6"/>
  <c r="N22" i="6"/>
  <c r="J23" i="6"/>
  <c r="N23" i="6"/>
  <c r="J24" i="6"/>
  <c r="F120" i="6" s="1"/>
  <c r="N24" i="6"/>
  <c r="J25" i="6"/>
  <c r="L143" i="6" s="1"/>
  <c r="N25" i="6"/>
  <c r="J26" i="6"/>
  <c r="N26" i="6"/>
  <c r="J27" i="6"/>
  <c r="N27" i="6"/>
  <c r="J30" i="6"/>
  <c r="N30" i="6"/>
  <c r="J31" i="6"/>
  <c r="N31" i="6"/>
  <c r="F37" i="6"/>
  <c r="J37" i="6"/>
  <c r="N37" i="6"/>
  <c r="R37" i="6"/>
  <c r="V37" i="6"/>
  <c r="F38" i="6"/>
  <c r="F40" i="6" s="1"/>
  <c r="F42" i="6" s="1"/>
  <c r="J38" i="6"/>
  <c r="N38" i="6"/>
  <c r="R38" i="6"/>
  <c r="V38" i="6"/>
  <c r="V40" i="6" s="1"/>
  <c r="F39" i="6"/>
  <c r="J39" i="6"/>
  <c r="J40" i="6" s="1"/>
  <c r="J42" i="6" s="1"/>
  <c r="N39" i="6"/>
  <c r="N40" i="6" s="1"/>
  <c r="N42" i="6" s="1"/>
  <c r="R39" i="6"/>
  <c r="V39" i="6"/>
  <c r="F41" i="6"/>
  <c r="J41" i="6"/>
  <c r="N41" i="6"/>
  <c r="R41" i="6"/>
  <c r="V41" i="6"/>
  <c r="M45" i="6"/>
  <c r="M50" i="6"/>
  <c r="M51" i="6"/>
  <c r="M58" i="6"/>
  <c r="M59" i="6"/>
  <c r="I67" i="6"/>
  <c r="M67" i="6"/>
  <c r="I68" i="6"/>
  <c r="M68" i="6"/>
  <c r="M70" i="6"/>
  <c r="M71" i="6"/>
  <c r="P86" i="6"/>
  <c r="P87" i="6"/>
  <c r="P89" i="6"/>
  <c r="P90" i="6"/>
  <c r="P100" i="6"/>
  <c r="P101" i="6"/>
  <c r="P103" i="6"/>
  <c r="P104" i="6"/>
  <c r="P108" i="6"/>
  <c r="P109" i="6"/>
  <c r="P110" i="6"/>
  <c r="P111" i="6"/>
  <c r="P112" i="6"/>
  <c r="P113" i="6"/>
  <c r="F117" i="6"/>
  <c r="R189" i="6" s="1"/>
  <c r="F118" i="6"/>
  <c r="F119" i="6"/>
  <c r="L125" i="6"/>
  <c r="L126" i="6"/>
  <c r="P126" i="6"/>
  <c r="L129" i="6"/>
  <c r="P131" i="6"/>
  <c r="P134" i="6"/>
  <c r="L140" i="6"/>
  <c r="P141" i="6"/>
  <c r="L142" i="6"/>
  <c r="P143" i="6"/>
  <c r="P145" i="6"/>
  <c r="P146" i="6"/>
  <c r="L147" i="6"/>
  <c r="P147" i="6"/>
  <c r="L148" i="6"/>
  <c r="P148" i="6"/>
  <c r="L149" i="6"/>
  <c r="R153" i="6" s="1"/>
  <c r="P149" i="6"/>
  <c r="P151" i="6"/>
  <c r="V154" i="6"/>
  <c r="R155" i="6"/>
  <c r="V155" i="6"/>
  <c r="V158" i="6"/>
  <c r="V159" i="6"/>
  <c r="V160" i="6"/>
  <c r="V161" i="6"/>
  <c r="H162" i="6"/>
  <c r="L162" i="6"/>
  <c r="V163" i="6"/>
  <c r="N165" i="6"/>
  <c r="R165" i="6"/>
  <c r="R166" i="6"/>
  <c r="R167" i="6"/>
  <c r="R169" i="6"/>
  <c r="R170" i="6"/>
  <c r="R171" i="6"/>
  <c r="R173" i="6"/>
  <c r="AG174" i="6"/>
  <c r="AG206" i="6" s="1"/>
  <c r="P177" i="6"/>
  <c r="P178" i="6"/>
  <c r="L179" i="6"/>
  <c r="P179" i="6"/>
  <c r="L180" i="6"/>
  <c r="P180" i="6"/>
  <c r="L181" i="6"/>
  <c r="R185" i="6" s="1"/>
  <c r="P181" i="6"/>
  <c r="P183" i="6"/>
  <c r="V186" i="6"/>
  <c r="R187" i="6"/>
  <c r="V187" i="6"/>
  <c r="V190" i="6"/>
  <c r="V191" i="6"/>
  <c r="V192" i="6"/>
  <c r="V193" i="6"/>
  <c r="H194" i="6"/>
  <c r="L194" i="6"/>
  <c r="V195" i="6"/>
  <c r="N197" i="6"/>
  <c r="R197" i="6"/>
  <c r="R198" i="6"/>
  <c r="R199" i="6"/>
  <c r="R201" i="6"/>
  <c r="R202" i="6"/>
  <c r="R203" i="6"/>
  <c r="R205" i="6"/>
  <c r="U24" i="6" l="1"/>
  <c r="I75" i="6"/>
  <c r="L151" i="6"/>
  <c r="N168" i="6"/>
  <c r="V42" i="6"/>
  <c r="R40" i="6"/>
  <c r="R42" i="6" s="1"/>
  <c r="L104" i="6" s="1"/>
  <c r="F121" i="6"/>
  <c r="L134" i="6" s="1"/>
  <c r="R154" i="6"/>
  <c r="R156" i="6" s="1"/>
  <c r="I71" i="6"/>
  <c r="I76" i="6" s="1"/>
  <c r="L183" i="6"/>
  <c r="I59" i="6"/>
  <c r="I58" i="6"/>
  <c r="I50" i="6"/>
  <c r="I51" i="6"/>
  <c r="L90" i="6"/>
  <c r="I45" i="6"/>
  <c r="L108" i="6"/>
  <c r="N201" i="6"/>
  <c r="L139" i="6"/>
  <c r="R157" i="6" s="1"/>
  <c r="N200" i="6"/>
  <c r="N169" i="6"/>
  <c r="R186" i="6"/>
  <c r="R188" i="6" s="1"/>
  <c r="N170" i="6" l="1"/>
  <c r="N171" i="6" s="1"/>
  <c r="N173" i="6" s="1"/>
  <c r="L141" i="6"/>
  <c r="R158" i="6"/>
  <c r="R160" i="6" s="1"/>
  <c r="L128" i="6"/>
  <c r="L130" i="6" s="1"/>
  <c r="L131" i="6" s="1"/>
  <c r="I46" i="6"/>
  <c r="I62" i="6"/>
  <c r="I63" i="6" s="1"/>
  <c r="N202" i="6"/>
  <c r="N203" i="6" s="1"/>
  <c r="N205" i="6" s="1"/>
  <c r="L177" i="6"/>
  <c r="L145" i="6"/>
  <c r="I54" i="6"/>
  <c r="I55" i="6" s="1"/>
  <c r="F11" i="3"/>
  <c r="F14" i="3"/>
  <c r="F15" i="3" s="1"/>
  <c r="F16" i="3"/>
  <c r="F17" i="3"/>
  <c r="F26" i="3"/>
  <c r="F27" i="3" s="1"/>
  <c r="F35" i="3"/>
  <c r="F71" i="3"/>
  <c r="F72" i="3" s="1"/>
  <c r="F75" i="3"/>
  <c r="F76" i="3"/>
  <c r="F78" i="3"/>
  <c r="F79" i="3"/>
  <c r="R190" i="6" l="1"/>
  <c r="R192" i="6" s="1"/>
  <c r="R191" i="6"/>
  <c r="R193" i="6" s="1"/>
  <c r="N194" i="6" s="1"/>
  <c r="I64" i="6"/>
  <c r="P76" i="6" s="1"/>
  <c r="M76" i="6" s="1"/>
  <c r="L97" i="6"/>
  <c r="L99" i="6" s="1"/>
  <c r="L100" i="6" s="1"/>
  <c r="L101" i="6" s="1"/>
  <c r="L103" i="6" s="1"/>
  <c r="L83" i="6"/>
  <c r="L85" i="6" s="1"/>
  <c r="L86" i="6" s="1"/>
  <c r="L87" i="6" s="1"/>
  <c r="L89" i="6" s="1"/>
  <c r="I56" i="6"/>
  <c r="P75" i="6" s="1"/>
  <c r="R159" i="6"/>
  <c r="R161" i="6" s="1"/>
  <c r="F19" i="3"/>
  <c r="F18" i="3"/>
  <c r="D194" i="6" l="1"/>
  <c r="R195" i="6"/>
  <c r="N198" i="6" s="1"/>
  <c r="N199" i="6" s="1"/>
  <c r="U76" i="6"/>
  <c r="D162" i="6"/>
  <c r="N162" i="6"/>
  <c r="R163" i="6"/>
  <c r="N166" i="6" s="1"/>
  <c r="N167" i="6" s="1"/>
  <c r="U75" i="6"/>
  <c r="M75" i="6"/>
  <c r="H91" i="6"/>
  <c r="D91" i="6"/>
  <c r="L110" i="6"/>
  <c r="D105" i="6"/>
  <c r="L111" i="6"/>
  <c r="L178" i="6" s="1"/>
  <c r="H105" i="6"/>
  <c r="L146" i="6" l="1"/>
  <c r="L109" i="6"/>
</calcChain>
</file>

<file path=xl/sharedStrings.xml><?xml version="1.0" encoding="utf-8"?>
<sst xmlns="http://schemas.openxmlformats.org/spreadsheetml/2006/main" count="899" uniqueCount="501">
  <si>
    <t>Development Specifications</t>
  </si>
  <si>
    <t>Project Name:</t>
  </si>
  <si>
    <t>Agency:</t>
  </si>
  <si>
    <t>Project Manager:</t>
  </si>
  <si>
    <t>Last Revision Date:</t>
  </si>
  <si>
    <t>Document Status:</t>
  </si>
  <si>
    <t>Prepared By:</t>
  </si>
  <si>
    <t>Document Scope:</t>
  </si>
  <si>
    <t>Required Changes in UI</t>
  </si>
  <si>
    <t>Theoratical Reference</t>
  </si>
  <si>
    <t>Check 0: Detailing Checks</t>
  </si>
  <si>
    <t>Check 10: Check for transverse shear</t>
  </si>
  <si>
    <t>Biaxial Bending Check</t>
  </si>
  <si>
    <t>Uniaxial Bending Check</t>
  </si>
  <si>
    <t>mux</t>
  </si>
  <si>
    <t>mu x</t>
  </si>
  <si>
    <t>scic</t>
  </si>
  <si>
    <t>Sci c</t>
  </si>
  <si>
    <t>scid</t>
  </si>
  <si>
    <t>Sci d</t>
  </si>
  <si>
    <t>Check 9: Check for shear</t>
  </si>
  <si>
    <t>Check 8: Check of column resistance against combined compression and bi-axial bending</t>
  </si>
  <si>
    <t>Mp</t>
  </si>
  <si>
    <t>Plastic moment resistance of section</t>
  </si>
  <si>
    <t>Zpcn</t>
  </si>
  <si>
    <t>Zpan</t>
  </si>
  <si>
    <t>Zpsn</t>
  </si>
  <si>
    <t>Calculate the plastic modulus</t>
  </si>
  <si>
    <t>Assume A's = 0 and calculate hn</t>
  </si>
  <si>
    <t>Locate the neutral axis</t>
  </si>
  <si>
    <t>Pc</t>
  </si>
  <si>
    <t>Compressive resistance of concrete</t>
  </si>
  <si>
    <t>Check 7: Resistance of the composite column under axial compression and uni-axial bending</t>
  </si>
  <si>
    <t>Axial critical ratio (minor)</t>
  </si>
  <si>
    <t>Axial critical ratio (major)</t>
  </si>
  <si>
    <t>EN 1994-1-1:2003 5.2.1(3)</t>
  </si>
  <si>
    <t>Check 6: Check for second order effects</t>
  </si>
  <si>
    <t>Check</t>
  </si>
  <si>
    <t>kN</t>
  </si>
  <si>
    <t>scip</t>
  </si>
  <si>
    <t>Sci P</t>
  </si>
  <si>
    <t>sci</t>
  </si>
  <si>
    <t>sciy</t>
  </si>
  <si>
    <t>Sci y</t>
  </si>
  <si>
    <t>phiy</t>
  </si>
  <si>
    <t>Phi y</t>
  </si>
  <si>
    <t>alphay</t>
  </si>
  <si>
    <t>(To be selected from table in drop down sheet)</t>
  </si>
  <si>
    <t>Alpha y</t>
  </si>
  <si>
    <t>check about major and minor axis</t>
  </si>
  <si>
    <t>Minor</t>
  </si>
  <si>
    <t>select alpha x from figure</t>
  </si>
  <si>
    <t>scix</t>
  </si>
  <si>
    <t>Sci x</t>
  </si>
  <si>
    <t>phix</t>
  </si>
  <si>
    <t>Phi x</t>
  </si>
  <si>
    <t>alphax</t>
  </si>
  <si>
    <t>Alpha x</t>
  </si>
  <si>
    <t>0.8 should be replaced by 0.6</t>
  </si>
  <si>
    <t>Major</t>
  </si>
  <si>
    <t>EN 1994-1-1:2003 Eq. 6.44</t>
  </si>
  <si>
    <t>Check 5: Resistance of the composite column under axial compression</t>
  </si>
  <si>
    <t>What if it is long term?</t>
  </si>
  <si>
    <t>lambday</t>
  </si>
  <si>
    <t>Slenderness (minor)</t>
  </si>
  <si>
    <t>lambdax</t>
  </si>
  <si>
    <t>Slenderness (major)</t>
  </si>
  <si>
    <t>Condition 2</t>
  </si>
  <si>
    <t>EN 1994-1-1:2003 Eq. 6.41</t>
  </si>
  <si>
    <t>ey</t>
  </si>
  <si>
    <t>Eccentricity (major)</t>
  </si>
  <si>
    <t>Scope of long term effects</t>
  </si>
  <si>
    <t>ex</t>
  </si>
  <si>
    <t>Condition 1</t>
  </si>
  <si>
    <t>Check 4: Check for the effect of long term loading</t>
  </si>
  <si>
    <t>Ncr,y</t>
  </si>
  <si>
    <t>Elastic critical normal force (minor)</t>
  </si>
  <si>
    <t>calculate both major and minor</t>
  </si>
  <si>
    <t>Ncr,x</t>
  </si>
  <si>
    <t>Elastic critical normal force (major)</t>
  </si>
  <si>
    <t>Npl,Rd</t>
  </si>
  <si>
    <t>Plastic resistance to compression</t>
  </si>
  <si>
    <t>EN 1994-1-1:2003 Eq. 6.40</t>
  </si>
  <si>
    <t>Check 3: Non dimensonal slenderness</t>
  </si>
  <si>
    <t>kN.m2</t>
  </si>
  <si>
    <t>Eiey</t>
  </si>
  <si>
    <t>Effective flexural stiffness (minor)</t>
  </si>
  <si>
    <t>Eiex</t>
  </si>
  <si>
    <t>Effective flexural stiffness (major)</t>
  </si>
  <si>
    <t>Check 2: Effective elastic flexural stiffness of the section for short term loading</t>
  </si>
  <si>
    <t>(not for concrete filled tubes of circular cross section)</t>
  </si>
  <si>
    <t>Npl.Rd</t>
  </si>
  <si>
    <t>lambda</t>
  </si>
  <si>
    <t>Slenderness</t>
  </si>
  <si>
    <t>Plastic resistance of the section</t>
  </si>
  <si>
    <t>etac</t>
  </si>
  <si>
    <r>
      <rPr>
        <sz val="11"/>
        <color theme="1"/>
        <rFont val="Arial"/>
        <family val="2"/>
      </rPr>
      <t>η</t>
    </r>
    <r>
      <rPr>
        <sz val="11"/>
        <color theme="1"/>
        <rFont val="Calibri"/>
        <family val="2"/>
      </rPr>
      <t>c</t>
    </r>
  </si>
  <si>
    <t>etaa</t>
  </si>
  <si>
    <r>
      <rPr>
        <sz val="11"/>
        <color theme="1"/>
        <rFont val="Arial"/>
        <family val="2"/>
      </rPr>
      <t>η</t>
    </r>
    <r>
      <rPr>
        <sz val="11"/>
        <color theme="1"/>
        <rFont val="Calibri"/>
        <family val="2"/>
      </rPr>
      <t>a</t>
    </r>
  </si>
  <si>
    <t>e/d</t>
  </si>
  <si>
    <t>e</t>
  </si>
  <si>
    <t>Eccentricity</t>
  </si>
  <si>
    <t>etac0</t>
  </si>
  <si>
    <r>
      <rPr>
        <sz val="11"/>
        <color theme="1"/>
        <rFont val="Arial"/>
        <family val="2"/>
      </rPr>
      <t>η</t>
    </r>
    <r>
      <rPr>
        <sz val="11"/>
        <color theme="1"/>
        <rFont val="Calibri"/>
        <family val="2"/>
      </rPr>
      <t>c0</t>
    </r>
  </si>
  <si>
    <t>etaa0</t>
  </si>
  <si>
    <r>
      <rPr>
        <sz val="11"/>
        <color theme="1"/>
        <rFont val="Arial"/>
        <family val="2"/>
      </rPr>
      <t>η</t>
    </r>
    <r>
      <rPr>
        <sz val="11"/>
        <color theme="1"/>
        <rFont val="Calibri"/>
        <family val="2"/>
      </rPr>
      <t>a0</t>
    </r>
  </si>
  <si>
    <t>m</t>
  </si>
  <si>
    <t>Alpha c = 0.85</t>
  </si>
  <si>
    <t>EN 1994-1-1:2003 Eq. 6.30</t>
  </si>
  <si>
    <t>Check 1: Plastic Resistance of the section</t>
  </si>
  <si>
    <t>Detailed Design Procedure</t>
  </si>
  <si>
    <t>Required Changes in Report</t>
  </si>
  <si>
    <t>m에 따른 환산값 :</t>
    <phoneticPr fontId="0" type="noConversion"/>
  </si>
  <si>
    <t>// 출력과정 확인할 것… 단위환산이 생략된것 같음.</t>
  </si>
  <si>
    <t>=</t>
    <phoneticPr fontId="0" type="noConversion"/>
  </si>
  <si>
    <t>N_leg*Asw1 / s</t>
  </si>
  <si>
    <t>Asw</t>
    <phoneticPr fontId="0" type="noConversion"/>
  </si>
  <si>
    <t>N_leg</t>
    <phoneticPr fontId="0" type="noConversion"/>
  </si>
  <si>
    <t>MIN[ Smax, Smax1 ]</t>
  </si>
  <si>
    <t>Applied spacing s</t>
    <phoneticPr fontId="0" type="noConversion"/>
  </si>
  <si>
    <t>Asw / (bw*Rhow)</t>
  </si>
  <si>
    <t>Smax1</t>
    <phoneticPr fontId="0" type="noConversion"/>
  </si>
  <si>
    <t>(by concrete and steel classes).</t>
  </si>
  <si>
    <t>Rhow</t>
    <phoneticPr fontId="0" type="noConversion"/>
  </si>
  <si>
    <t>Calculate spacing s1</t>
    <phoneticPr fontId="0" type="noConversion"/>
  </si>
  <si>
    <t>Vwd / (0.9*fywd*d)</t>
  </si>
  <si>
    <t>Asw/s1</t>
    <phoneticPr fontId="0" type="noConversion"/>
  </si>
  <si>
    <t>// 출력된 계산서 내의 값을 그대로 적용함.</t>
    <phoneticPr fontId="0" type="noConversion"/>
  </si>
  <si>
    <t>Asw1</t>
    <phoneticPr fontId="0" type="noConversion"/>
  </si>
  <si>
    <t>Vwd</t>
    <phoneticPr fontId="0" type="noConversion"/>
  </si>
  <si>
    <t>V_Edy</t>
    <phoneticPr fontId="0" type="noConversion"/>
  </si>
  <si>
    <t>MAX[ V_Rdc1, V_Rdc2 ]</t>
  </si>
  <si>
    <t>V_Rdc</t>
    <phoneticPr fontId="0" type="noConversion"/>
  </si>
  <si>
    <t>[0.035*k^(3/2)*SQRT(fck) + 0.15*Str_cp]*Acv</t>
  </si>
  <si>
    <t>V_Rdc2</t>
    <phoneticPr fontId="0" type="noConversion"/>
  </si>
  <si>
    <t>[C_Rdc*K*(100*Rhol*fck)^(1/3) + 0.15*Str_cp]*Acv</t>
  </si>
  <si>
    <t>V_Rdc1</t>
    <phoneticPr fontId="0" type="noConversion"/>
  </si>
  <si>
    <t>MIN[ N_Ed/Ac, 0.2*fcd ]</t>
  </si>
  <si>
    <t>Str_cp</t>
    <phoneticPr fontId="0" type="noConversion"/>
  </si>
  <si>
    <t>0.18/Gamma_c</t>
  </si>
  <si>
    <t>C_Rdc</t>
    <phoneticPr fontId="0" type="noConversion"/>
  </si>
  <si>
    <t>Asl/Acv</t>
  </si>
  <si>
    <t>Rhol</t>
    <phoneticPr fontId="0" type="noConversion"/>
  </si>
  <si>
    <t>// Trial &amp; Error 방식을 통해서 결정된 필요철근량을 입력해야 함.</t>
    <phoneticPr fontId="0" type="noConversion"/>
  </si>
  <si>
    <t>Asl</t>
    <phoneticPr fontId="0" type="noConversion"/>
  </si>
  <si>
    <t>Acv</t>
    <phoneticPr fontId="0" type="noConversion"/>
  </si>
  <si>
    <t>MIN[ 1.0+SQRT(200/d), 2.0 ]</t>
  </si>
  <si>
    <t>K</t>
    <phoneticPr fontId="0" type="noConversion"/>
  </si>
  <si>
    <t>MIN[20*Dbar, Hc, Bc, 400 mm]</t>
    <phoneticPr fontId="0" type="noConversion"/>
  </si>
  <si>
    <t>Smax</t>
    <phoneticPr fontId="0" type="noConversion"/>
  </si>
  <si>
    <t>d</t>
    <phoneticPr fontId="0" type="noConversion"/>
  </si>
  <si>
    <t>hw</t>
    <phoneticPr fontId="0" type="noConversion"/>
  </si>
  <si>
    <t>Applied shear force : V_Edy</t>
    <phoneticPr fontId="0" type="noConversion"/>
  </si>
  <si>
    <t>Applied moment      : M_Edz</t>
    <phoneticPr fontId="0" type="noConversion"/>
  </si>
  <si>
    <t>Applied axial force : N_Ed</t>
    <phoneticPr fontId="0" type="noConversion"/>
  </si>
  <si>
    <t>CALCULATE SHEAR CAPACITY ABOUT MAJOR AXIS. : local-y</t>
    <phoneticPr fontId="0" type="noConversion"/>
  </si>
  <si>
    <t>// Shear Rbar's Leg No.</t>
    <phoneticPr fontId="0" type="noConversion"/>
  </si>
  <si>
    <t>// 가정된 전단철근의 면적으로 산정할 것!!</t>
    <phoneticPr fontId="0" type="noConversion"/>
  </si>
  <si>
    <t>// Code에 추가할 것!!</t>
    <phoneticPr fontId="0" type="noConversion"/>
  </si>
  <si>
    <t>// Shear Reinforcement's Ratio</t>
    <phoneticPr fontId="0" type="noConversion"/>
  </si>
  <si>
    <t>// Shear Rbar Dia가 없으니..계산서 값대로 입력할 것!!!</t>
    <phoneticPr fontId="0" type="noConversion"/>
  </si>
  <si>
    <t>V_Edz</t>
    <phoneticPr fontId="0" type="noConversion"/>
  </si>
  <si>
    <t>// 함수식이 N,mm이므로 해당 식으로 계산하고 출력은 Current Unit System으로 출력함</t>
    <phoneticPr fontId="0" type="noConversion"/>
  </si>
  <si>
    <t>// N, mm 단위계에서 적용되는 함수임. 단위계 어쩔껴…</t>
    <phoneticPr fontId="0" type="noConversion"/>
  </si>
  <si>
    <t>// Design의 경우 주철근이 입력되지 않았으므로, 나머지 3개의 항목으로 처리함.</t>
    <phoneticPr fontId="0" type="noConversion"/>
  </si>
  <si>
    <t xml:space="preserve"> </t>
    <phoneticPr fontId="0" type="noConversion"/>
  </si>
  <si>
    <t>bw</t>
    <phoneticPr fontId="0" type="noConversion"/>
  </si>
  <si>
    <t>Applied shear force : V_Edz</t>
    <phoneticPr fontId="0" type="noConversion"/>
  </si>
  <si>
    <t>Applied moment      : M_Edy</t>
    <phoneticPr fontId="0" type="noConversion"/>
  </si>
  <si>
    <t>fyk / Gamma_s</t>
  </si>
  <si>
    <t>fyd</t>
    <phoneticPr fontId="0" type="noConversion"/>
  </si>
  <si>
    <t>Gamma_s</t>
    <phoneticPr fontId="0" type="noConversion"/>
  </si>
  <si>
    <t>Alpha_cc * fck / Gamma_c</t>
  </si>
  <si>
    <t>fcd</t>
    <phoneticPr fontId="0" type="noConversion"/>
  </si>
  <si>
    <t>Alpha_cc</t>
    <phoneticPr fontId="0" type="noConversion"/>
  </si>
  <si>
    <t>Gamma_c</t>
    <phoneticPr fontId="0" type="noConversion"/>
  </si>
  <si>
    <t>CALCULATE SHEAR CAPACITY ABOUT MAJOR AXIS. : local-z</t>
    <phoneticPr fontId="0" type="noConversion"/>
  </si>
  <si>
    <t>// 강도검토 결과를 통해서 Moment Capacity 확인할 것!!!</t>
    <phoneticPr fontId="0" type="noConversion"/>
  </si>
  <si>
    <t>// DESIGN에서 강도검토를 수행하는 부분은 Skip함.</t>
    <phoneticPr fontId="0" type="noConversion"/>
  </si>
  <si>
    <t>// d는 임시로 bw-dc로 함.</t>
    <phoneticPr fontId="0" type="noConversion"/>
  </si>
  <si>
    <t>ecu/(ecu+es)*d</t>
    <phoneticPr fontId="0" type="noConversion"/>
  </si>
  <si>
    <t>c</t>
    <phoneticPr fontId="0" type="noConversion"/>
  </si>
  <si>
    <t>// 필요철근량 산정 시 Iteration이 멈추는 Ratio를 확인할 것!!!</t>
    <phoneticPr fontId="0" type="noConversion"/>
  </si>
  <si>
    <t>// DESIGN에서 필요철근량을 산정하기 위해 Trial &amp; Error 방식을 적용하고 있고, 현재는 Skip함.</t>
    <phoneticPr fontId="0" type="noConversion"/>
  </si>
  <si>
    <t>Rhomin * Ag</t>
  </si>
  <si>
    <t>As_min</t>
    <phoneticPr fontId="0" type="noConversion"/>
  </si>
  <si>
    <t>MAX[ Rhomin1, Rhomin2 ]</t>
  </si>
  <si>
    <t>Rhomin</t>
    <phoneticPr fontId="0" type="noConversion"/>
  </si>
  <si>
    <t>Rhomin2</t>
    <phoneticPr fontId="0" type="noConversion"/>
  </si>
  <si>
    <t>0.10*N_Ed/(fyd*Ag)</t>
  </si>
  <si>
    <t>Rhomin1</t>
    <phoneticPr fontId="0" type="noConversion"/>
  </si>
  <si>
    <t>Rhomax * Ag</t>
  </si>
  <si>
    <t>As_max</t>
    <phoneticPr fontId="0" type="noConversion"/>
  </si>
  <si>
    <t>MIN[ Rhomax1, 0.08 ]</t>
  </si>
  <si>
    <t>Rhomax</t>
    <phoneticPr fontId="0" type="noConversion"/>
  </si>
  <si>
    <t>// 모든 National Annex(Recommended, British, Italy)에서 동일한 값 0.004를 적용함.</t>
    <phoneticPr fontId="0" type="noConversion"/>
  </si>
  <si>
    <t>Rhomax1</t>
    <phoneticPr fontId="0" type="noConversion"/>
  </si>
  <si>
    <t>Compute maximum and minimum reinforcement.</t>
    <phoneticPr fontId="0" type="noConversion"/>
  </si>
  <si>
    <t>ecu</t>
    <phoneticPr fontId="0" type="noConversion"/>
  </si>
  <si>
    <t>// 기준값인 50 / 90은  MPa 단위계임.</t>
    <phoneticPr fontId="0" type="noConversion"/>
  </si>
  <si>
    <t>Lambda</t>
    <phoneticPr fontId="0" type="noConversion"/>
  </si>
  <si>
    <t>eta</t>
    <phoneticPr fontId="0" type="noConversion"/>
  </si>
  <si>
    <t>Compute design parameter.</t>
    <phoneticPr fontId="0" type="noConversion"/>
  </si>
  <si>
    <t>ANALYZE CAPACITY OF BIAXIALLY LOADED RC-COLUMN.</t>
  </si>
  <si>
    <t>Shear Force of Local-z       V_Edz</t>
    <phoneticPr fontId="0" type="noConversion"/>
  </si>
  <si>
    <t>전단력은 여기서 입력함.</t>
    <phoneticPr fontId="0" type="noConversion"/>
  </si>
  <si>
    <t>Shear Force of Local-y       V_Edy</t>
    <phoneticPr fontId="0" type="noConversion"/>
  </si>
  <si>
    <t>Bending Moment about Local-z M_Edz</t>
    <phoneticPr fontId="0" type="noConversion"/>
  </si>
  <si>
    <t>Bending Moment about Local-y M_Edy</t>
    <phoneticPr fontId="0" type="noConversion"/>
  </si>
  <si>
    <t>Combined Bending Moment      M_Ed</t>
    <phoneticPr fontId="0" type="noConversion"/>
  </si>
  <si>
    <t>Axial Force (Compression)    N_Ed</t>
    <phoneticPr fontId="0" type="noConversion"/>
  </si>
  <si>
    <t>Design forces/moments of column(brace).</t>
    <phoneticPr fontId="0" type="noConversion"/>
  </si>
  <si>
    <t>M_Edz</t>
    <phoneticPr fontId="0" type="noConversion"/>
  </si>
  <si>
    <t>M_Edz_e</t>
    <phoneticPr fontId="0" type="noConversion"/>
  </si>
  <si>
    <t>Mz02+Mz2</t>
    <phoneticPr fontId="0" type="noConversion"/>
  </si>
  <si>
    <t>N_Ed * ez2</t>
    <phoneticPr fontId="0" type="noConversion"/>
  </si>
  <si>
    <t>Mz2</t>
    <phoneticPr fontId="0" type="noConversion"/>
  </si>
  <si>
    <t>[ (1/r)*(Kz*Loz)^2 ] / 10</t>
    <phoneticPr fontId="0" type="noConversion"/>
  </si>
  <si>
    <t>ez2</t>
    <phoneticPr fontId="0" type="noConversion"/>
  </si>
  <si>
    <t>kr*kphi*[fyd/(Es*0.45*d)]</t>
    <phoneticPr fontId="0" type="noConversion"/>
  </si>
  <si>
    <t>1/r</t>
    <phoneticPr fontId="0" type="noConversion"/>
  </si>
  <si>
    <t>//Design에서는 Default값임.</t>
    <phoneticPr fontId="0" type="noConversion"/>
  </si>
  <si>
    <t>(Ignoring creep)</t>
  </si>
  <si>
    <t>kphi</t>
    <phoneticPr fontId="0" type="noConversion"/>
  </si>
  <si>
    <t>MIN[ (nu-N)/(nu-nbal), 1.0]</t>
  </si>
  <si>
    <t>kr</t>
    <phoneticPr fontId="0" type="noConversion"/>
  </si>
  <si>
    <t>(Default)</t>
    <phoneticPr fontId="0" type="noConversion"/>
  </si>
  <si>
    <t>nbal</t>
    <phoneticPr fontId="0" type="noConversion"/>
  </si>
  <si>
    <t>(if Design, Default 1.105)</t>
    <phoneticPr fontId="0" type="noConversion"/>
  </si>
  <si>
    <t>1 + omega</t>
  </si>
  <si>
    <t>nu</t>
    <phoneticPr fontId="0" type="noConversion"/>
  </si>
  <si>
    <t>Nominal second order moment.</t>
    <phoneticPr fontId="0" type="noConversion"/>
  </si>
  <si>
    <t>Calculate design moment for slender/non-slender element about major axis.</t>
    <phoneticPr fontId="0" type="noConversion"/>
  </si>
  <si>
    <t>M_Edy</t>
  </si>
  <si>
    <t>M_Edy_e</t>
    <phoneticPr fontId="0" type="noConversion"/>
  </si>
  <si>
    <t>M_Edy</t>
    <phoneticPr fontId="0" type="noConversion"/>
  </si>
  <si>
    <t>My02+My2</t>
  </si>
  <si>
    <t>N_Ed * ey2</t>
  </si>
  <si>
    <t>My2</t>
    <phoneticPr fontId="0" type="noConversion"/>
  </si>
  <si>
    <t>[ (1/r)*(Ky*Loy)^2 ] / 10</t>
  </si>
  <si>
    <t>ey2</t>
    <phoneticPr fontId="0" type="noConversion"/>
  </si>
  <si>
    <t>kr*kphi*[fyd/(Es*0.45*d)]</t>
  </si>
  <si>
    <t>// Slender인 경우 Moment 확대 과정이 추가 계산되어야 함. ( Eurocode2-2:05에서는 곡률을 이용하여 모멘트를 확대시킴. )</t>
    <phoneticPr fontId="0" type="noConversion"/>
  </si>
  <si>
    <t>SRz</t>
    <phoneticPr fontId="0" type="noConversion"/>
  </si>
  <si>
    <t>Kz*Loz / Roz</t>
    <phoneticPr fontId="0" type="noConversion"/>
  </si>
  <si>
    <t>SLENz</t>
    <phoneticPr fontId="0" type="noConversion"/>
  </si>
  <si>
    <t>SRy</t>
    <phoneticPr fontId="0" type="noConversion"/>
  </si>
  <si>
    <t>Ky*Loy / Roy</t>
    <phoneticPr fontId="0" type="noConversion"/>
  </si>
  <si>
    <t>SLENy</t>
    <phoneticPr fontId="0" type="noConversion"/>
  </si>
  <si>
    <t>Kz</t>
    <phoneticPr fontId="0" type="noConversion"/>
  </si>
  <si>
    <t>Ky</t>
    <phoneticPr fontId="0" type="noConversion"/>
  </si>
  <si>
    <t>Effective length factors.</t>
    <phoneticPr fontId="0" type="noConversion"/>
  </si>
  <si>
    <t>Loz</t>
    <phoneticPr fontId="0" type="noConversion"/>
  </si>
  <si>
    <t>Loy</t>
    <phoneticPr fontId="0" type="noConversion"/>
  </si>
  <si>
    <t>Unbraced lengths.</t>
    <phoneticPr fontId="0" type="noConversion"/>
  </si>
  <si>
    <t>Roz</t>
    <phoneticPr fontId="0" type="noConversion"/>
  </si>
  <si>
    <t>Roy</t>
    <phoneticPr fontId="0" type="noConversion"/>
  </si>
  <si>
    <t>Radii of gyration.</t>
    <phoneticPr fontId="0" type="noConversion"/>
  </si>
  <si>
    <t>20*A*B*Cz/SQRT(n)</t>
    <phoneticPr fontId="0" type="noConversion"/>
  </si>
  <si>
    <t>1.7 - r_mz</t>
    <phoneticPr fontId="0" type="noConversion"/>
  </si>
  <si>
    <t>Cz</t>
    <phoneticPr fontId="0" type="noConversion"/>
  </si>
  <si>
    <t>// Mz01/02가 모두 0인 경우 1을 출력함.</t>
    <phoneticPr fontId="0" type="noConversion"/>
  </si>
  <si>
    <t>Mz01 / Mz02</t>
    <phoneticPr fontId="0" type="noConversion"/>
  </si>
  <si>
    <t>r_mz</t>
    <phoneticPr fontId="0" type="noConversion"/>
  </si>
  <si>
    <t>Mz02 = the numerically larger value both Mzi and Mzj.</t>
    <phoneticPr fontId="0" type="noConversion"/>
  </si>
  <si>
    <t>Mz01 = the numerically smaller value both Mzi and Mzj.</t>
    <phoneticPr fontId="0" type="noConversion"/>
  </si>
  <si>
    <t>Mz02</t>
    <phoneticPr fontId="0" type="noConversion"/>
  </si>
  <si>
    <t>Mz01</t>
    <phoneticPr fontId="0" type="noConversion"/>
  </si>
  <si>
    <t>20*A*B*Cy/SQRT(n)</t>
  </si>
  <si>
    <t>1.7 - r_my</t>
  </si>
  <si>
    <t>Cy</t>
    <phoneticPr fontId="0" type="noConversion"/>
  </si>
  <si>
    <t>// My01/02가 모두 0인 경우 1을 출력함.</t>
    <phoneticPr fontId="0" type="noConversion"/>
  </si>
  <si>
    <t>My01 / My02</t>
  </si>
  <si>
    <t>r_my</t>
    <phoneticPr fontId="0" type="noConversion"/>
  </si>
  <si>
    <t>My02 = the numerically larger value both Myi and Myj.</t>
    <phoneticPr fontId="0" type="noConversion"/>
  </si>
  <si>
    <t>My01 = the numerically smaller value both Myi and Myj.</t>
    <phoneticPr fontId="0" type="noConversion"/>
  </si>
  <si>
    <t>My02</t>
    <phoneticPr fontId="0" type="noConversion"/>
  </si>
  <si>
    <t>My01</t>
    <phoneticPr fontId="0" type="noConversion"/>
  </si>
  <si>
    <t>//Design시는 Default값을 적용함.</t>
    <phoneticPr fontId="0" type="noConversion"/>
  </si>
  <si>
    <t>B</t>
    <phoneticPr fontId="0" type="noConversion"/>
  </si>
  <si>
    <t>A</t>
    <phoneticPr fontId="0" type="noConversion"/>
  </si>
  <si>
    <t>N_Ed / (Ac*fcd)</t>
    <phoneticPr fontId="0" type="noConversion"/>
  </si>
  <si>
    <t>n</t>
    <phoneticPr fontId="0" type="noConversion"/>
  </si>
  <si>
    <t>N_Ed</t>
    <phoneticPr fontId="0" type="noConversion"/>
  </si>
  <si>
    <t>Slenderness ratio limits.</t>
    <phoneticPr fontId="0" type="noConversion"/>
  </si>
  <si>
    <t>DL+LL+WL(EL)</t>
    <phoneticPr fontId="0" type="noConversion"/>
  </si>
  <si>
    <t>WL or EL</t>
    <phoneticPr fontId="0" type="noConversion"/>
  </si>
  <si>
    <t>DL+LL</t>
    <phoneticPr fontId="0" type="noConversion"/>
  </si>
  <si>
    <t>LL</t>
    <phoneticPr fontId="0" type="noConversion"/>
  </si>
  <si>
    <t>DL</t>
    <phoneticPr fontId="0" type="noConversion"/>
  </si>
  <si>
    <t>// 하중의 단위변환 Factor는 TEST파일별로 별도로 판단해서 신행!!</t>
    <phoneticPr fontId="0" type="noConversion"/>
  </si>
  <si>
    <t>M_Edzj</t>
    <phoneticPr fontId="0" type="noConversion"/>
  </si>
  <si>
    <t>M_Edzi</t>
    <phoneticPr fontId="0" type="noConversion"/>
  </si>
  <si>
    <t>M_Edyj</t>
    <phoneticPr fontId="0" type="noConversion"/>
  </si>
  <si>
    <t>M_Edyi</t>
    <phoneticPr fontId="0" type="noConversion"/>
  </si>
  <si>
    <t>Load Case</t>
    <phoneticPr fontId="0" type="noConversion"/>
  </si>
  <si>
    <t xml:space="preserve">CALCULATE SLENDERNESS RATIOS, MAGNIFIED FORCES/MOMENTS. </t>
  </si>
  <si>
    <t>Ties :  2.0-D16 @280</t>
    <phoneticPr fontId="0" type="noConversion"/>
  </si>
  <si>
    <t xml:space="preserve">      *.Ties :  2.0-D16 @280</t>
  </si>
  <si>
    <t>Total Rebar Area</t>
    <phoneticPr fontId="0" type="noConversion"/>
  </si>
  <si>
    <t xml:space="preserve">        Total Rebar Area                 =     196.00000 cm^2.</t>
  </si>
  <si>
    <t>Concrete Cover to C.O.R.(do)</t>
    <phoneticPr fontId="0" type="noConversion"/>
  </si>
  <si>
    <t xml:space="preserve">        Concrete Cover to C.O.R. (do)    =        10.000 cm.</t>
  </si>
  <si>
    <t xml:space="preserve">REINFORCEMENT PATTERN : </t>
    <phoneticPr fontId="0" type="noConversion"/>
  </si>
  <si>
    <t>Modulus of Elasticity (Es)</t>
    <phoneticPr fontId="0" type="noConversion"/>
  </si>
  <si>
    <t>Ties/Spirals Strength (fyw)</t>
    <phoneticPr fontId="0" type="noConversion"/>
  </si>
  <si>
    <t>(Shear검토 시 콘크리트 강도 제한. Italy)</t>
  </si>
  <si>
    <t>Main Rebar Strength (fyk)</t>
    <phoneticPr fontId="0" type="noConversion"/>
  </si>
  <si>
    <t>// 재질에 따라서 해당 입력값을 입력토록 함. 유효자리 수 절삭으로 인해서 값이 틀려질 수 있음.</t>
    <phoneticPr fontId="0" type="noConversion"/>
  </si>
  <si>
    <t>N / mm²</t>
  </si>
  <si>
    <t>=</t>
  </si>
  <si>
    <t>Shear Chk</t>
  </si>
  <si>
    <t>Concrete Strength (fck)</t>
    <phoneticPr fontId="0" type="noConversion"/>
  </si>
  <si>
    <t>Section Width    (Bc)</t>
    <phoneticPr fontId="0" type="noConversion"/>
  </si>
  <si>
    <t>Section Depth    (Hc)</t>
    <phoneticPr fontId="0" type="noConversion"/>
  </si>
  <si>
    <t>Section Type : SOLID BOX (SB)</t>
    <phoneticPr fontId="0" type="noConversion"/>
  </si>
  <si>
    <t>Column Height (L)</t>
    <phoneticPr fontId="0" type="noConversion"/>
  </si>
  <si>
    <t>J</t>
    <phoneticPr fontId="0" type="noConversion"/>
  </si>
  <si>
    <t>I</t>
    <phoneticPr fontId="0" type="noConversion"/>
  </si>
  <si>
    <t>I</t>
  </si>
  <si>
    <t>Position No</t>
    <phoneticPr fontId="0" type="noConversion"/>
  </si>
  <si>
    <t xml:space="preserve"> - Inertia : UnitInertiaFac</t>
    <phoneticPr fontId="0" type="noConversion"/>
  </si>
  <si>
    <t xml:space="preserve"> - Area    : UnitAreaFac</t>
    <phoneticPr fontId="0" type="noConversion"/>
  </si>
  <si>
    <t xml:space="preserve"> - Stress  : UnitStressFac</t>
    <phoneticPr fontId="0" type="noConversion"/>
  </si>
  <si>
    <t xml:space="preserve"> - Moment  : UnitMomentFac</t>
    <phoneticPr fontId="0" type="noConversion"/>
  </si>
  <si>
    <t xml:space="preserve"> : Elem 392 / Section 322(Solid Box1: 정사각단면)</t>
  </si>
  <si>
    <t>검토 단면 정보</t>
    <phoneticPr fontId="0" type="noConversion"/>
  </si>
  <si>
    <t xml:space="preserve"> - Force   : UnitForceFac</t>
    <phoneticPr fontId="0" type="noConversion"/>
  </si>
  <si>
    <t xml:space="preserve"> - Length  : UnitLengthFac</t>
    <phoneticPr fontId="0" type="noConversion"/>
  </si>
  <si>
    <t xml:space="preserve"> Sectional/Materal Parameters for Design</t>
    <phoneticPr fontId="0" type="noConversion"/>
  </si>
  <si>
    <t>// 단위계별로 Unit변환에 따른 변수를 곱해주세요… 항목별 단위계는 아래와 같습니다.</t>
    <phoneticPr fontId="0" type="noConversion"/>
  </si>
  <si>
    <t>- Report Generated Through Software</t>
  </si>
  <si>
    <t>- Manual Check / Corrections</t>
  </si>
  <si>
    <t>Report Checking</t>
  </si>
  <si>
    <t>UI Checking</t>
  </si>
  <si>
    <t>- Software UI Output</t>
  </si>
  <si>
    <t>Comments / Special Points</t>
  </si>
  <si>
    <t>Date:</t>
  </si>
  <si>
    <t>when bolt number is larger than 4</t>
    <phoneticPr fontId="0" type="noConversion"/>
  </si>
  <si>
    <t>Link Option</t>
    <phoneticPr fontId="0" type="noConversion"/>
  </si>
  <si>
    <t>midas Link</t>
    <phoneticPr fontId="0" type="noConversion"/>
  </si>
  <si>
    <t>Link</t>
    <phoneticPr fontId="0" type="noConversion"/>
  </si>
  <si>
    <t>Summary Report</t>
    <phoneticPr fontId="0" type="noConversion"/>
  </si>
  <si>
    <t>Detail Report</t>
    <phoneticPr fontId="0" type="noConversion"/>
  </si>
  <si>
    <t>Check</t>
    <phoneticPr fontId="0" type="noConversion"/>
  </si>
  <si>
    <t>Check mode</t>
    <phoneticPr fontId="0" type="noConversion"/>
  </si>
  <si>
    <t>Input Report</t>
    <phoneticPr fontId="0" type="noConversion"/>
  </si>
  <si>
    <t>Member</t>
    <phoneticPr fontId="0" type="noConversion"/>
  </si>
  <si>
    <t>Simple mode</t>
    <phoneticPr fontId="0" type="noConversion"/>
  </si>
  <si>
    <t>Quantity</t>
    <phoneticPr fontId="0" type="noConversion"/>
  </si>
  <si>
    <t>Drawing</t>
    <phoneticPr fontId="0" type="noConversion"/>
  </si>
  <si>
    <t>Member List</t>
    <phoneticPr fontId="0" type="noConversion"/>
  </si>
  <si>
    <t>Input Report(Excel)</t>
    <phoneticPr fontId="0" type="noConversion"/>
  </si>
  <si>
    <t>Project mode</t>
    <phoneticPr fontId="0" type="noConversion"/>
  </si>
  <si>
    <t>Mode</t>
    <phoneticPr fontId="0" type="noConversion"/>
  </si>
  <si>
    <t>General</t>
    <phoneticPr fontId="0" type="noConversion"/>
  </si>
  <si>
    <t>Sub-type3</t>
  </si>
  <si>
    <t>Sub-type2</t>
  </si>
  <si>
    <t>Sub-type1</t>
    <phoneticPr fontId="0" type="noConversion"/>
  </si>
  <si>
    <t>Type</t>
    <phoneticPr fontId="0" type="noConversion"/>
  </si>
  <si>
    <t>Model 13</t>
  </si>
  <si>
    <t>-</t>
    <phoneticPr fontId="0" type="noConversion"/>
  </si>
  <si>
    <t>Detail &amp; Summary</t>
    <phoneticPr fontId="0" type="noConversion"/>
  </si>
  <si>
    <t>H</t>
    <phoneticPr fontId="0" type="noConversion"/>
  </si>
  <si>
    <t>Check</t>
    <phoneticPr fontId="0" type="noConversion"/>
  </si>
  <si>
    <t>shear resistance</t>
    <phoneticPr fontId="0" type="noConversion"/>
  </si>
  <si>
    <t>Model 12</t>
  </si>
  <si>
    <t>Angle</t>
    <phoneticPr fontId="0" type="noConversion"/>
  </si>
  <si>
    <t>Simple</t>
    <phoneticPr fontId="0" type="noConversion"/>
  </si>
  <si>
    <t>moment resistance</t>
    <phoneticPr fontId="0" type="noConversion"/>
  </si>
  <si>
    <t>Wing Plate</t>
    <phoneticPr fontId="0" type="noConversion"/>
  </si>
  <si>
    <t>Model 11</t>
  </si>
  <si>
    <t>midas link, (all)</t>
    <phoneticPr fontId="0" type="noConversion"/>
  </si>
  <si>
    <t>Quantity, Drawing</t>
    <phoneticPr fontId="0" type="noConversion"/>
  </si>
  <si>
    <t>Detail &amp; Input(excel)</t>
    <phoneticPr fontId="0" type="noConversion"/>
  </si>
  <si>
    <t>Chanel</t>
    <phoneticPr fontId="0" type="noConversion"/>
  </si>
  <si>
    <t>Project</t>
    <phoneticPr fontId="0" type="noConversion"/>
  </si>
  <si>
    <t>Model 10</t>
  </si>
  <si>
    <t>Pipe</t>
    <phoneticPr fontId="0" type="noConversion"/>
  </si>
  <si>
    <t xml:space="preserve">Rib plate </t>
    <phoneticPr fontId="0" type="noConversion"/>
  </si>
  <si>
    <t>Model 9</t>
  </si>
  <si>
    <t>Detail &amp; Input</t>
    <phoneticPr fontId="0" type="noConversion"/>
  </si>
  <si>
    <t>Box</t>
    <phoneticPr fontId="0" type="noConversion"/>
  </si>
  <si>
    <t>Base Plate resistance</t>
    <phoneticPr fontId="0" type="noConversion"/>
  </si>
  <si>
    <t>Model 8</t>
    <phoneticPr fontId="0" type="noConversion"/>
  </si>
  <si>
    <t>midas link, (selected)</t>
    <phoneticPr fontId="0" type="noConversion"/>
  </si>
  <si>
    <t>Member List, Drawing</t>
    <phoneticPr fontId="0" type="noConversion"/>
  </si>
  <si>
    <t>Bearing strength</t>
    <phoneticPr fontId="0" type="noConversion"/>
  </si>
  <si>
    <t>FEM</t>
    <phoneticPr fontId="0" type="noConversion"/>
  </si>
  <si>
    <t>Model</t>
    <phoneticPr fontId="0" type="noConversion"/>
  </si>
  <si>
    <t>Link option</t>
    <phoneticPr fontId="0" type="noConversion"/>
  </si>
  <si>
    <t>Tab</t>
    <phoneticPr fontId="0" type="noConversion"/>
  </si>
  <si>
    <t xml:space="preserve">Report </t>
    <phoneticPr fontId="0" type="noConversion"/>
  </si>
  <si>
    <t>Section</t>
    <phoneticPr fontId="0" type="noConversion"/>
  </si>
  <si>
    <t>Mode</t>
    <phoneticPr fontId="0" type="noConversion"/>
  </si>
  <si>
    <t>Force</t>
    <phoneticPr fontId="0" type="noConversion"/>
  </si>
  <si>
    <t>model4</t>
    <phoneticPr fontId="0" type="noConversion"/>
  </si>
  <si>
    <t>Tensile</t>
    <phoneticPr fontId="0" type="noConversion"/>
  </si>
  <si>
    <t>model1</t>
    <phoneticPr fontId="0" type="noConversion"/>
  </si>
  <si>
    <t>Shear</t>
    <phoneticPr fontId="0" type="noConversion"/>
  </si>
  <si>
    <t>Welding</t>
    <phoneticPr fontId="0" type="noConversion"/>
  </si>
  <si>
    <t>anchor bolt</t>
    <phoneticPr fontId="0" type="noConversion"/>
  </si>
  <si>
    <t>friction</t>
    <phoneticPr fontId="0" type="noConversion"/>
  </si>
  <si>
    <t>model7</t>
  </si>
  <si>
    <t>counter clockwise</t>
    <phoneticPr fontId="0" type="noConversion"/>
  </si>
  <si>
    <t>Inside</t>
    <phoneticPr fontId="0" type="noConversion"/>
  </si>
  <si>
    <t>model6</t>
  </si>
  <si>
    <t>Project</t>
    <phoneticPr fontId="0" type="noConversion"/>
  </si>
  <si>
    <t>clockwise</t>
    <phoneticPr fontId="0" type="noConversion"/>
  </si>
  <si>
    <t>Outside</t>
    <phoneticPr fontId="0" type="noConversion"/>
  </si>
  <si>
    <t>no</t>
    <phoneticPr fontId="0" type="noConversion"/>
  </si>
  <si>
    <t>Tension+Moment</t>
    <phoneticPr fontId="0" type="noConversion"/>
  </si>
  <si>
    <t>model5</t>
  </si>
  <si>
    <t>Simple</t>
    <phoneticPr fontId="0" type="noConversion"/>
  </si>
  <si>
    <t>-</t>
    <phoneticPr fontId="0" type="noConversion"/>
  </si>
  <si>
    <t>-</t>
    <phoneticPr fontId="0" type="noConversion"/>
  </si>
  <si>
    <t>yes</t>
    <phoneticPr fontId="0" type="noConversion"/>
  </si>
  <si>
    <t>Tension only</t>
    <phoneticPr fontId="0" type="noConversion"/>
  </si>
  <si>
    <t>model3</t>
  </si>
  <si>
    <t>counter clockwise</t>
    <phoneticPr fontId="0" type="noConversion"/>
  </si>
  <si>
    <t>model2</t>
  </si>
  <si>
    <t>clockwise</t>
    <phoneticPr fontId="0" type="noConversion"/>
  </si>
  <si>
    <t>Inside</t>
    <phoneticPr fontId="0" type="noConversion"/>
  </si>
  <si>
    <t>Compression+moment</t>
    <phoneticPr fontId="0" type="noConversion"/>
  </si>
  <si>
    <t>Compression only</t>
    <phoneticPr fontId="0" type="noConversion"/>
  </si>
  <si>
    <t>Axial with/without Moment</t>
    <phoneticPr fontId="0" type="noConversion"/>
  </si>
  <si>
    <t>EAM</t>
    <phoneticPr fontId="0" type="noConversion"/>
  </si>
  <si>
    <t>Model name</t>
    <phoneticPr fontId="0" type="noConversion"/>
  </si>
  <si>
    <t>Botl number (in one side)</t>
    <phoneticPr fontId="0" type="noConversion"/>
  </si>
  <si>
    <t>Moment direction</t>
    <phoneticPr fontId="0" type="noConversion"/>
  </si>
  <si>
    <t>Ecdentricity</t>
    <phoneticPr fontId="0" type="noConversion"/>
  </si>
  <si>
    <t>Prying</t>
    <phoneticPr fontId="0" type="noConversion"/>
  </si>
  <si>
    <t>Eurocde Base Plate Test Case</t>
    <phoneticPr fontId="0" type="noConversion"/>
  </si>
  <si>
    <t>Test Cases</t>
  </si>
  <si>
    <t>Flow Chart</t>
  </si>
  <si>
    <t>Nov.</t>
  </si>
  <si>
    <t>Dec.</t>
  </si>
  <si>
    <t>HQ</t>
  </si>
  <si>
    <t>Current Plan</t>
  </si>
  <si>
    <t>Calculation Part</t>
  </si>
  <si>
    <t>GUI modification</t>
  </si>
  <si>
    <t>Link to GUI</t>
  </si>
  <si>
    <t>Report Generation</t>
  </si>
  <si>
    <t>Detail Plan</t>
  </si>
  <si>
    <t>Addition of new methods for effective area</t>
  </si>
  <si>
    <t>Additional inputs in DB</t>
  </si>
  <si>
    <t>Calculation of N_RdMax and C_Max</t>
  </si>
  <si>
    <t>Axial</t>
  </si>
  <si>
    <t>Provision for Beta and alpha</t>
  </si>
  <si>
    <t>UI changes slide 7</t>
  </si>
  <si>
    <t>Axial + Bending</t>
  </si>
  <si>
    <t>Moment of resistance cases determination</t>
  </si>
  <si>
    <t>M_Rd for cases 1-4(Compression)</t>
  </si>
  <si>
    <t>T stub FplRd</t>
  </si>
  <si>
    <t>FcFbrd-McRd using EN3-1-1 pg 63</t>
  </si>
  <si>
    <t>M_Rd for cases 5-8(Tension)</t>
  </si>
  <si>
    <t xml:space="preserve"> FtplRd</t>
  </si>
  <si>
    <t>Weld input and calculatopn</t>
  </si>
  <si>
    <t>m and e calc</t>
  </si>
  <si>
    <t>Effective length</t>
  </si>
  <si>
    <t>Check whether prying occurs or not</t>
  </si>
  <si>
    <t>Decide Mode</t>
  </si>
  <si>
    <t>Anchor Bolt and its resistance</t>
  </si>
  <si>
    <t>Shear Design (already Completed)</t>
  </si>
  <si>
    <t>Weld Resistance</t>
  </si>
  <si>
    <t>Project Mode</t>
  </si>
  <si>
    <t>Frame Work</t>
  </si>
  <si>
    <t>Member List</t>
  </si>
  <si>
    <t>Drawing</t>
  </si>
  <si>
    <t>Quantity</t>
  </si>
  <si>
    <t>Simple Mode</t>
  </si>
  <si>
    <t xml:space="preserve">Frame Work in </t>
  </si>
  <si>
    <t>Check Mode</t>
  </si>
  <si>
    <t>Frame Work in</t>
  </si>
  <si>
    <t>with Gen Link</t>
  </si>
  <si>
    <t>without Gen Link</t>
  </si>
  <si>
    <t xml:space="preserve">Detail </t>
  </si>
  <si>
    <t>Summary</t>
  </si>
  <si>
    <t>Input List</t>
  </si>
  <si>
    <t>Input List(excel)</t>
  </si>
  <si>
    <t xml:space="preserve">Simple Model </t>
  </si>
  <si>
    <t xml:space="preserve">Check Model </t>
  </si>
  <si>
    <t>Project Developer:</t>
  </si>
  <si>
    <t xml:space="preserve">BEAM_IS 456  SPECIFICATIONS </t>
  </si>
  <si>
    <t>MIDAS MUMBAI</t>
  </si>
  <si>
    <t>PATHAN MUZAFAR ALI KHAN</t>
  </si>
  <si>
    <t>PINAKIN</t>
  </si>
  <si>
    <t>DESIGN+   and   NGEN     DEVELOPMENT</t>
  </si>
  <si>
    <t>DONE</t>
  </si>
  <si>
    <t xml:space="preserve">Input Buttion and Radio Buttion for Torsion </t>
  </si>
  <si>
    <t>Radio Buttion for Beam to considered or Not to Conisdering</t>
  </si>
  <si>
    <t>Radio Buttion for Torsion to considered or Not to Conisdering</t>
  </si>
  <si>
    <t xml:space="preserve">Input Box for Torsion for taking input value </t>
  </si>
  <si>
    <t>Input Box for Deep Beam  for taking Length as input for L/D ratio</t>
  </si>
  <si>
    <t>IS456:2000</t>
  </si>
  <si>
    <t>Include IS456:2000 Code  in Design Code Block</t>
  </si>
  <si>
    <t>SELECT CONTINEOUS OR SIMPLY SUPPORTED BEAM</t>
  </si>
  <si>
    <t>New window pops out for simply support or contineous beam to calculate Z for deep beam</t>
  </si>
  <si>
    <t>DETAILED REPORT</t>
  </si>
  <si>
    <t>SUMMARY REPORT</t>
  </si>
  <si>
    <t>FLOW CHARTS FOR EACH STEPS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</si>
</sst>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00_ "/>
    <numFmt numFmtId="165" formatCode="0.000_ "/>
    <numFmt numFmtId="166" formatCode="0.00000000_ "/>
    <numFmt numFmtId="167" formatCode="0.0000_ "/>
  </numFmts>
  <fonts count="31">
    <font>
      <sz val="11"/>
      <color theme="1"/>
      <name val="Arial"/>
      <family val="2"/>
    </font>
    <font>
      <sz val="26"/>
      <color theme="1"/>
      <name val="Arial"/>
      <family val="2"/>
    </font>
    <font>
      <sz val="12"/>
      <name val="Arial"/>
      <family val="2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theme="1"/>
      <name val="돋움"/>
      <family val="3"/>
      <charset val="129"/>
    </font>
    <font>
      <sz val="9"/>
      <color theme="1"/>
      <name val="굴림체"/>
      <family val="3"/>
      <charset val="129"/>
    </font>
    <font>
      <sz val="9"/>
      <color rgb="FF0000FF"/>
      <name val="굴림체"/>
      <family val="3"/>
      <charset val="129"/>
    </font>
    <font>
      <b/>
      <sz val="9"/>
      <color rgb="FFFF0000"/>
      <name val="굴림체"/>
      <family val="3"/>
      <charset val="129"/>
    </font>
    <font>
      <sz val="9"/>
      <color rgb="FFFF0000"/>
      <name val="굴림체"/>
      <family val="3"/>
      <charset val="129"/>
    </font>
    <font>
      <b/>
      <sz val="9"/>
      <color rgb="FF0000FF"/>
      <name val="굴림체"/>
      <family val="3"/>
      <charset val="129"/>
    </font>
    <font>
      <b/>
      <i/>
      <sz val="9"/>
      <color rgb="FF7030A0"/>
      <name val="굴림체"/>
      <family val="3"/>
      <charset val="129"/>
    </font>
    <font>
      <b/>
      <sz val="9"/>
      <color theme="1"/>
      <name val="굴림체"/>
      <family val="3"/>
      <charset val="129"/>
    </font>
    <font>
      <b/>
      <i/>
      <sz val="9"/>
      <color rgb="FFFF0000"/>
      <name val="굴림체"/>
      <family val="3"/>
      <charset val="129"/>
    </font>
    <font>
      <sz val="9"/>
      <name val="굴림체"/>
      <family val="3"/>
      <charset val="129"/>
    </font>
    <font>
      <b/>
      <i/>
      <sz val="9"/>
      <color theme="1"/>
      <name val="굴림체"/>
      <family val="3"/>
      <charset val="129"/>
    </font>
    <font>
      <b/>
      <sz val="9"/>
      <color rgb="FF7030A0"/>
      <name val="굴림체"/>
      <family val="3"/>
      <charset val="129"/>
    </font>
    <font>
      <sz val="9"/>
      <color theme="0"/>
      <name val="굴림체"/>
      <family val="3"/>
      <charset val="129"/>
    </font>
    <font>
      <b/>
      <sz val="9"/>
      <name val="굴림체"/>
      <family val="3"/>
      <charset val="129"/>
    </font>
    <font>
      <b/>
      <sz val="26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1"/>
      <color theme="1"/>
      <name val="돋움"/>
      <family val="2"/>
      <charset val="129"/>
    </font>
    <font>
      <sz val="10"/>
      <color theme="0"/>
      <name val="Arial"/>
      <family val="2"/>
    </font>
    <font>
      <b/>
      <sz val="12"/>
      <color theme="1"/>
      <name val="Arial"/>
      <family val="2"/>
    </font>
    <font>
      <sz val="10"/>
      <color rgb="FFFF0000"/>
      <name val="Arial"/>
      <family val="2"/>
    </font>
    <font>
      <b/>
      <sz val="11"/>
      <color theme="1"/>
      <name val="Arial"/>
      <family val="2"/>
    </font>
    <font>
      <sz val="11"/>
      <color rgb="FFFF0000"/>
      <name val="Arial"/>
      <family val="2"/>
    </font>
  </fonts>
  <fills count="1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8" tint="0.79998168889431442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/>
      <right style="hair">
        <color indexed="64"/>
      </right>
      <top style="hair">
        <color indexed="64"/>
      </top>
      <bottom/>
      <diagonal/>
    </border>
    <border>
      <left/>
      <right/>
      <top style="hair">
        <color indexed="64"/>
      </top>
      <bottom/>
      <diagonal/>
    </border>
    <border>
      <left style="hair">
        <color indexed="64"/>
      </left>
      <right/>
      <top style="hair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8" fillId="0" borderId="0">
      <alignment vertical="center"/>
    </xf>
    <xf numFmtId="0" fontId="25" fillId="0" borderId="0">
      <alignment vertical="center"/>
    </xf>
  </cellStyleXfs>
  <cellXfs count="167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vertical="top" wrapText="1"/>
    </xf>
    <xf numFmtId="0" fontId="2" fillId="0" borderId="0" xfId="0" applyFont="1" applyAlignment="1">
      <alignment wrapText="1"/>
    </xf>
    <xf numFmtId="0" fontId="2" fillId="0" borderId="2" xfId="0" applyFont="1" applyBorder="1" applyAlignment="1">
      <alignment vertical="top" wrapText="1"/>
    </xf>
    <xf numFmtId="0" fontId="2" fillId="0" borderId="5" xfId="0" applyFont="1" applyBorder="1" applyAlignment="1">
      <alignment vertical="top" wrapText="1"/>
    </xf>
    <xf numFmtId="0" fontId="2" fillId="0" borderId="7" xfId="0" applyFont="1" applyBorder="1" applyAlignment="1">
      <alignment vertical="top" wrapText="1"/>
    </xf>
    <xf numFmtId="0" fontId="1" fillId="0" borderId="0" xfId="0" applyFont="1" applyAlignment="1">
      <alignment vertical="center"/>
    </xf>
    <xf numFmtId="0" fontId="3" fillId="0" borderId="0" xfId="0" applyFont="1"/>
    <xf numFmtId="0" fontId="3" fillId="0" borderId="10" xfId="0" applyFont="1" applyBorder="1"/>
    <xf numFmtId="0" fontId="3" fillId="0" borderId="11" xfId="0" applyFont="1" applyBorder="1"/>
    <xf numFmtId="0" fontId="3" fillId="0" borderId="12" xfId="0" applyFont="1" applyBorder="1"/>
    <xf numFmtId="0" fontId="3" fillId="0" borderId="13" xfId="0" applyFont="1" applyBorder="1"/>
    <xf numFmtId="0" fontId="3" fillId="0" borderId="0" xfId="0" applyFont="1" applyBorder="1"/>
    <xf numFmtId="0" fontId="3" fillId="0" borderId="14" xfId="0" applyFont="1" applyBorder="1"/>
    <xf numFmtId="0" fontId="3" fillId="0" borderId="18" xfId="0" applyFont="1" applyBorder="1"/>
    <xf numFmtId="0" fontId="6" fillId="0" borderId="14" xfId="0" applyFont="1" applyBorder="1"/>
    <xf numFmtId="0" fontId="3" fillId="0" borderId="19" xfId="0" applyFont="1" applyBorder="1"/>
    <xf numFmtId="0" fontId="3" fillId="0" borderId="20" xfId="0" applyFont="1" applyBorder="1"/>
    <xf numFmtId="0" fontId="7" fillId="0" borderId="14" xfId="0" applyFont="1" applyBorder="1"/>
    <xf numFmtId="0" fontId="3" fillId="0" borderId="13" xfId="0" applyFont="1" applyBorder="1" applyAlignment="1">
      <alignment horizontal="left" wrapText="1"/>
    </xf>
    <xf numFmtId="0" fontId="3" fillId="0" borderId="0" xfId="0" applyFont="1" applyBorder="1" applyAlignment="1">
      <alignment horizontal="left" wrapText="1"/>
    </xf>
    <xf numFmtId="0" fontId="9" fillId="0" borderId="0" xfId="1" applyFont="1">
      <alignment vertical="center"/>
    </xf>
    <xf numFmtId="0" fontId="9" fillId="0" borderId="0" xfId="1" quotePrefix="1" applyFont="1">
      <alignment vertical="center"/>
    </xf>
    <xf numFmtId="0" fontId="10" fillId="0" borderId="0" xfId="1" applyFont="1">
      <alignment vertical="center"/>
    </xf>
    <xf numFmtId="0" fontId="11" fillId="0" borderId="0" xfId="1" quotePrefix="1" applyFont="1">
      <alignment vertical="center"/>
    </xf>
    <xf numFmtId="0" fontId="9" fillId="0" borderId="0" xfId="1" quotePrefix="1" applyFont="1" applyAlignment="1">
      <alignment horizontal="center" vertical="center"/>
    </xf>
    <xf numFmtId="0" fontId="12" fillId="0" borderId="0" xfId="1" applyFont="1">
      <alignment vertical="center"/>
    </xf>
    <xf numFmtId="164" fontId="10" fillId="0" borderId="0" xfId="1" applyNumberFormat="1" applyFont="1" applyAlignment="1">
      <alignment horizontal="right" vertical="center"/>
    </xf>
    <xf numFmtId="0" fontId="10" fillId="0" borderId="0" xfId="1" quotePrefix="1" applyFont="1">
      <alignment vertical="center"/>
    </xf>
    <xf numFmtId="0" fontId="13" fillId="0" borderId="0" xfId="1" quotePrefix="1" applyFont="1" applyAlignment="1">
      <alignment horizontal="center" vertical="center"/>
    </xf>
    <xf numFmtId="164" fontId="12" fillId="0" borderId="0" xfId="1" applyNumberFormat="1" applyFont="1" applyAlignment="1">
      <alignment horizontal="right" vertical="center"/>
    </xf>
    <xf numFmtId="0" fontId="14" fillId="0" borderId="0" xfId="1" quotePrefix="1" applyFont="1">
      <alignment vertical="center"/>
    </xf>
    <xf numFmtId="0" fontId="15" fillId="0" borderId="0" xfId="1" applyFont="1">
      <alignment vertical="center"/>
    </xf>
    <xf numFmtId="0" fontId="16" fillId="0" borderId="0" xfId="1" quotePrefix="1" applyFont="1">
      <alignment vertical="center"/>
    </xf>
    <xf numFmtId="165" fontId="10" fillId="0" borderId="0" xfId="1" applyNumberFormat="1" applyFont="1">
      <alignment vertical="center"/>
    </xf>
    <xf numFmtId="0" fontId="13" fillId="0" borderId="0" xfId="1" applyFont="1" applyAlignment="1">
      <alignment horizontal="center" vertical="center"/>
    </xf>
    <xf numFmtId="0" fontId="18" fillId="0" borderId="0" xfId="1" quotePrefix="1" applyFont="1">
      <alignment vertical="center"/>
    </xf>
    <xf numFmtId="0" fontId="18" fillId="0" borderId="0" xfId="1" applyFont="1">
      <alignment vertical="center"/>
    </xf>
    <xf numFmtId="165" fontId="9" fillId="0" borderId="0" xfId="1" applyNumberFormat="1" applyFont="1">
      <alignment vertical="center"/>
    </xf>
    <xf numFmtId="165" fontId="12" fillId="0" borderId="0" xfId="1" applyNumberFormat="1" applyFont="1">
      <alignment vertical="center"/>
    </xf>
    <xf numFmtId="0" fontId="14" fillId="0" borderId="0" xfId="1" applyFont="1">
      <alignment vertical="center"/>
    </xf>
    <xf numFmtId="165" fontId="12" fillId="0" borderId="0" xfId="1" applyNumberFormat="1" applyFont="1" applyAlignment="1">
      <alignment horizontal="right" vertical="center"/>
    </xf>
    <xf numFmtId="0" fontId="8" fillId="0" borderId="0" xfId="1">
      <alignment vertical="center"/>
    </xf>
    <xf numFmtId="0" fontId="19" fillId="0" borderId="0" xfId="1" applyFont="1">
      <alignment vertical="center"/>
    </xf>
    <xf numFmtId="0" fontId="19" fillId="0" borderId="0" xfId="1" quotePrefix="1" applyFont="1">
      <alignment vertical="center"/>
    </xf>
    <xf numFmtId="0" fontId="20" fillId="4" borderId="0" xfId="1" applyFont="1" applyFill="1">
      <alignment vertical="center"/>
    </xf>
    <xf numFmtId="0" fontId="9" fillId="5" borderId="0" xfId="1" applyFont="1" applyFill="1">
      <alignment vertical="center"/>
    </xf>
    <xf numFmtId="0" fontId="11" fillId="5" borderId="0" xfId="1" applyFont="1" applyFill="1">
      <alignment vertical="center"/>
    </xf>
    <xf numFmtId="0" fontId="21" fillId="5" borderId="0" xfId="1" quotePrefix="1" applyFont="1" applyFill="1">
      <alignment vertical="center"/>
    </xf>
    <xf numFmtId="0" fontId="9" fillId="5" borderId="0" xfId="1" quotePrefix="1" applyFont="1" applyFill="1">
      <alignment vertical="center"/>
    </xf>
    <xf numFmtId="0" fontId="9" fillId="6" borderId="0" xfId="1" applyFont="1" applyFill="1">
      <alignment vertical="center"/>
    </xf>
    <xf numFmtId="0" fontId="9" fillId="6" borderId="0" xfId="1" quotePrefix="1" applyFont="1" applyFill="1">
      <alignment vertical="center"/>
    </xf>
    <xf numFmtId="0" fontId="15" fillId="0" borderId="0" xfId="1" quotePrefix="1" applyFont="1">
      <alignment vertical="center"/>
    </xf>
    <xf numFmtId="0" fontId="9" fillId="0" borderId="30" xfId="1" applyFont="1" applyBorder="1">
      <alignment vertical="center"/>
    </xf>
    <xf numFmtId="0" fontId="9" fillId="6" borderId="30" xfId="1" applyFont="1" applyFill="1" applyBorder="1">
      <alignment vertical="center"/>
    </xf>
    <xf numFmtId="0" fontId="9" fillId="5" borderId="30" xfId="1" applyFont="1" applyFill="1" applyBorder="1">
      <alignment vertical="center"/>
    </xf>
    <xf numFmtId="165" fontId="12" fillId="0" borderId="30" xfId="1" applyNumberFormat="1" applyFont="1" applyBorder="1" applyAlignment="1">
      <alignment horizontal="right" vertical="center"/>
    </xf>
    <xf numFmtId="0" fontId="23" fillId="0" borderId="0" xfId="2" applyFont="1">
      <alignment vertical="center"/>
    </xf>
    <xf numFmtId="0" fontId="24" fillId="0" borderId="0" xfId="2" applyFont="1">
      <alignment vertical="center"/>
    </xf>
    <xf numFmtId="0" fontId="23" fillId="0" borderId="1" xfId="2" applyFont="1" applyBorder="1">
      <alignment vertical="center"/>
    </xf>
    <xf numFmtId="0" fontId="23" fillId="0" borderId="1" xfId="2" applyFont="1" applyBorder="1" applyAlignment="1">
      <alignment horizontal="center" vertical="center"/>
    </xf>
    <xf numFmtId="0" fontId="23" fillId="0" borderId="34" xfId="2" applyFont="1" applyBorder="1">
      <alignment vertical="center"/>
    </xf>
    <xf numFmtId="0" fontId="26" fillId="7" borderId="1" xfId="2" applyFont="1" applyFill="1" applyBorder="1">
      <alignment vertical="center"/>
    </xf>
    <xf numFmtId="0" fontId="26" fillId="7" borderId="1" xfId="2" applyFont="1" applyFill="1" applyBorder="1" applyAlignment="1">
      <alignment horizontal="center" vertical="center"/>
    </xf>
    <xf numFmtId="0" fontId="26" fillId="7" borderId="34" xfId="2" applyFont="1" applyFill="1" applyBorder="1" applyAlignment="1">
      <alignment horizontal="center" vertical="center"/>
    </xf>
    <xf numFmtId="0" fontId="24" fillId="7" borderId="1" xfId="2" applyFont="1" applyFill="1" applyBorder="1" applyAlignment="1">
      <alignment vertical="center"/>
    </xf>
    <xf numFmtId="0" fontId="23" fillId="8" borderId="1" xfId="2" applyFont="1" applyFill="1" applyBorder="1">
      <alignment vertical="center"/>
    </xf>
    <xf numFmtId="0" fontId="23" fillId="8" borderId="1" xfId="2" quotePrefix="1" applyFont="1" applyFill="1" applyBorder="1" applyAlignment="1">
      <alignment horizontal="center" vertical="center"/>
    </xf>
    <xf numFmtId="0" fontId="23" fillId="8" borderId="1" xfId="2" applyFont="1" applyFill="1" applyBorder="1" applyAlignment="1">
      <alignment horizontal="center" vertical="center"/>
    </xf>
    <xf numFmtId="0" fontId="24" fillId="7" borderId="1" xfId="2" applyFont="1" applyFill="1" applyBorder="1" applyAlignment="1">
      <alignment horizontal="center" vertical="center"/>
    </xf>
    <xf numFmtId="0" fontId="23" fillId="5" borderId="1" xfId="2" applyFont="1" applyFill="1" applyBorder="1" applyAlignment="1">
      <alignment horizontal="center" vertical="center"/>
    </xf>
    <xf numFmtId="0" fontId="23" fillId="5" borderId="1" xfId="2" applyFont="1" applyFill="1" applyBorder="1">
      <alignment vertical="center"/>
    </xf>
    <xf numFmtId="0" fontId="23" fillId="5" borderId="1" xfId="2" quotePrefix="1" applyFont="1" applyFill="1" applyBorder="1" applyAlignment="1">
      <alignment horizontal="center" vertical="center"/>
    </xf>
    <xf numFmtId="0" fontId="24" fillId="7" borderId="1" xfId="2" applyFont="1" applyFill="1" applyBorder="1">
      <alignment vertical="center"/>
    </xf>
    <xf numFmtId="0" fontId="23" fillId="7" borderId="1" xfId="2" applyFont="1" applyFill="1" applyBorder="1">
      <alignment vertical="center"/>
    </xf>
    <xf numFmtId="0" fontId="23" fillId="0" borderId="0" xfId="2" applyFont="1" applyAlignment="1">
      <alignment horizontal="center" vertical="center"/>
    </xf>
    <xf numFmtId="0" fontId="27" fillId="0" borderId="0" xfId="2" applyFont="1">
      <alignment vertical="center"/>
    </xf>
    <xf numFmtId="0" fontId="23" fillId="0" borderId="0" xfId="0" applyFont="1"/>
    <xf numFmtId="0" fontId="23" fillId="10" borderId="1" xfId="0" applyFont="1" applyFill="1" applyBorder="1" applyAlignment="1">
      <alignment horizontal="center"/>
    </xf>
    <xf numFmtId="0" fontId="23" fillId="10" borderId="1" xfId="0" applyFont="1" applyFill="1" applyBorder="1"/>
    <xf numFmtId="0" fontId="28" fillId="10" borderId="1" xfId="0" applyFont="1" applyFill="1" applyBorder="1"/>
    <xf numFmtId="0" fontId="23" fillId="5" borderId="1" xfId="0" applyFont="1" applyFill="1" applyBorder="1"/>
    <xf numFmtId="0" fontId="23" fillId="11" borderId="1" xfId="0" applyFont="1" applyFill="1" applyBorder="1"/>
    <xf numFmtId="0" fontId="23" fillId="0" borderId="1" xfId="0" applyFont="1" applyBorder="1"/>
    <xf numFmtId="0" fontId="23" fillId="0" borderId="1" xfId="0" applyFont="1" applyFill="1" applyBorder="1"/>
    <xf numFmtId="0" fontId="23" fillId="12" borderId="0" xfId="0" applyFont="1" applyFill="1" applyBorder="1" applyAlignment="1">
      <alignment vertical="center"/>
    </xf>
    <xf numFmtId="0" fontId="23" fillId="12" borderId="0" xfId="0" applyFont="1" applyFill="1" applyBorder="1"/>
    <xf numFmtId="0" fontId="23" fillId="10" borderId="1" xfId="0" applyFont="1" applyFill="1" applyBorder="1" applyAlignment="1">
      <alignment vertical="center"/>
    </xf>
    <xf numFmtId="0" fontId="23" fillId="13" borderId="1" xfId="0" applyFont="1" applyFill="1" applyBorder="1"/>
    <xf numFmtId="0" fontId="23" fillId="10" borderId="1" xfId="0" applyFont="1" applyFill="1" applyBorder="1" applyAlignment="1"/>
    <xf numFmtId="0" fontId="23" fillId="5" borderId="1" xfId="0" applyFont="1" applyFill="1" applyBorder="1" applyAlignment="1">
      <alignment horizontal="left" vertical="center"/>
    </xf>
    <xf numFmtId="0" fontId="29" fillId="0" borderId="0" xfId="0" applyFont="1"/>
    <xf numFmtId="14" fontId="29" fillId="0" borderId="0" xfId="0" applyNumberFormat="1" applyFont="1"/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1" fillId="9" borderId="0" xfId="0" applyFont="1" applyFill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5" fillId="3" borderId="20" xfId="0" applyFont="1" applyFill="1" applyBorder="1"/>
    <xf numFmtId="0" fontId="5" fillId="3" borderId="18" xfId="0" applyFont="1" applyFill="1" applyBorder="1"/>
    <xf numFmtId="0" fontId="5" fillId="3" borderId="19" xfId="0" applyFont="1" applyFill="1" applyBorder="1"/>
    <xf numFmtId="0" fontId="3" fillId="0" borderId="0" xfId="0" applyFont="1" applyBorder="1" applyAlignment="1">
      <alignment horizontal="left" wrapText="1"/>
    </xf>
    <xf numFmtId="0" fontId="3" fillId="0" borderId="13" xfId="0" applyFont="1" applyBorder="1" applyAlignment="1">
      <alignment horizontal="left" wrapText="1"/>
    </xf>
    <xf numFmtId="0" fontId="3" fillId="0" borderId="11" xfId="0" applyFont="1" applyBorder="1" applyAlignment="1">
      <alignment horizontal="left" wrapText="1"/>
    </xf>
    <xf numFmtId="0" fontId="3" fillId="0" borderId="10" xfId="0" applyFont="1" applyBorder="1" applyAlignment="1">
      <alignment horizontal="left" wrapText="1"/>
    </xf>
    <xf numFmtId="0" fontId="6" fillId="0" borderId="17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4" fillId="2" borderId="17" xfId="0" applyFont="1" applyFill="1" applyBorder="1" applyAlignment="1">
      <alignment horizontal="center"/>
    </xf>
    <xf numFmtId="0" fontId="4" fillId="2" borderId="16" xfId="0" applyFont="1" applyFill="1" applyBorder="1" applyAlignment="1">
      <alignment horizontal="center"/>
    </xf>
    <xf numFmtId="0" fontId="4" fillId="2" borderId="15" xfId="0" applyFont="1" applyFill="1" applyBorder="1" applyAlignment="1">
      <alignment horizontal="center"/>
    </xf>
    <xf numFmtId="0" fontId="4" fillId="2" borderId="18" xfId="0" applyFont="1" applyFill="1" applyBorder="1" applyAlignment="1">
      <alignment horizontal="center"/>
    </xf>
    <xf numFmtId="0" fontId="4" fillId="2" borderId="19" xfId="0" applyFont="1" applyFill="1" applyBorder="1" applyAlignment="1">
      <alignment horizontal="center"/>
    </xf>
    <xf numFmtId="0" fontId="5" fillId="3" borderId="17" xfId="0" applyFont="1" applyFill="1" applyBorder="1"/>
    <xf numFmtId="0" fontId="5" fillId="3" borderId="16" xfId="0" applyFont="1" applyFill="1" applyBorder="1"/>
    <xf numFmtId="0" fontId="5" fillId="3" borderId="15" xfId="0" applyFont="1" applyFill="1" applyBorder="1"/>
    <xf numFmtId="0" fontId="3" fillId="0" borderId="18" xfId="0" applyFont="1" applyBorder="1" applyAlignment="1">
      <alignment horizontal="left" wrapText="1"/>
    </xf>
    <xf numFmtId="0" fontId="3" fillId="0" borderId="19" xfId="0" applyFont="1" applyBorder="1" applyAlignment="1">
      <alignment horizontal="left" wrapText="1"/>
    </xf>
    <xf numFmtId="0" fontId="22" fillId="9" borderId="0" xfId="1" applyFont="1" applyFill="1" applyAlignment="1">
      <alignment horizontal="center" vertical="center"/>
    </xf>
    <xf numFmtId="164" fontId="10" fillId="0" borderId="0" xfId="1" applyNumberFormat="1" applyFont="1" applyAlignment="1">
      <alignment horizontal="right" vertical="center"/>
    </xf>
    <xf numFmtId="165" fontId="10" fillId="0" borderId="0" xfId="1" applyNumberFormat="1" applyFont="1" applyAlignment="1">
      <alignment horizontal="right" vertical="center"/>
    </xf>
    <xf numFmtId="0" fontId="9" fillId="0" borderId="0" xfId="1" applyFont="1">
      <alignment vertical="center"/>
    </xf>
    <xf numFmtId="0" fontId="9" fillId="0" borderId="26" xfId="1" applyFont="1" applyBorder="1" applyAlignment="1">
      <alignment horizontal="center" vertical="center"/>
    </xf>
    <xf numFmtId="165" fontId="10" fillId="0" borderId="0" xfId="1" applyNumberFormat="1" applyFont="1">
      <alignment vertical="center"/>
    </xf>
    <xf numFmtId="0" fontId="9" fillId="0" borderId="21" xfId="1" applyFont="1" applyBorder="1">
      <alignment vertical="center"/>
    </xf>
    <xf numFmtId="165" fontId="10" fillId="0" borderId="21" xfId="1" applyNumberFormat="1" applyFont="1" applyBorder="1" applyAlignment="1">
      <alignment horizontal="right" vertical="center"/>
    </xf>
    <xf numFmtId="165" fontId="9" fillId="0" borderId="22" xfId="1" applyNumberFormat="1" applyFont="1" applyBorder="1" applyAlignment="1">
      <alignment horizontal="center" vertical="center"/>
    </xf>
    <xf numFmtId="0" fontId="9" fillId="0" borderId="29" xfId="1" applyFont="1" applyBorder="1">
      <alignment vertical="center"/>
    </xf>
    <xf numFmtId="0" fontId="9" fillId="0" borderId="28" xfId="1" applyFont="1" applyBorder="1">
      <alignment vertical="center"/>
    </xf>
    <xf numFmtId="0" fontId="9" fillId="0" borderId="27" xfId="1" applyFont="1" applyBorder="1">
      <alignment vertical="center"/>
    </xf>
    <xf numFmtId="0" fontId="9" fillId="0" borderId="25" xfId="1" applyFont="1" applyBorder="1">
      <alignment vertical="center"/>
    </xf>
    <xf numFmtId="0" fontId="9" fillId="0" borderId="24" xfId="1" applyFont="1" applyBorder="1">
      <alignment vertical="center"/>
    </xf>
    <xf numFmtId="0" fontId="9" fillId="0" borderId="23" xfId="1" applyFont="1" applyBorder="1">
      <alignment vertical="center"/>
    </xf>
    <xf numFmtId="167" fontId="17" fillId="0" borderId="0" xfId="1" applyNumberFormat="1" applyFont="1">
      <alignment vertical="center"/>
    </xf>
    <xf numFmtId="0" fontId="12" fillId="0" borderId="0" xfId="1" applyFont="1" applyAlignment="1">
      <alignment horizontal="center" vertical="center"/>
    </xf>
    <xf numFmtId="0" fontId="10" fillId="0" borderId="0" xfId="1" applyFont="1">
      <alignment vertical="center"/>
    </xf>
    <xf numFmtId="165" fontId="12" fillId="0" borderId="0" xfId="1" applyNumberFormat="1" applyFont="1">
      <alignment vertical="center"/>
    </xf>
    <xf numFmtId="166" fontId="10" fillId="0" borderId="0" xfId="1" applyNumberFormat="1" applyFont="1">
      <alignment vertical="center"/>
    </xf>
    <xf numFmtId="167" fontId="10" fillId="0" borderId="0" xfId="1" applyNumberFormat="1" applyFont="1">
      <alignment vertical="center"/>
    </xf>
    <xf numFmtId="165" fontId="17" fillId="0" borderId="0" xfId="1" applyNumberFormat="1" applyFont="1">
      <alignment vertical="center"/>
    </xf>
    <xf numFmtId="164" fontId="10" fillId="0" borderId="0" xfId="1" applyNumberFormat="1" applyFont="1">
      <alignment vertical="center"/>
    </xf>
    <xf numFmtId="0" fontId="23" fillId="0" borderId="1" xfId="2" applyFont="1" applyBorder="1" applyAlignment="1">
      <alignment horizontal="center" vertical="center"/>
    </xf>
    <xf numFmtId="0" fontId="24" fillId="0" borderId="33" xfId="2" applyFont="1" applyBorder="1" applyAlignment="1">
      <alignment horizontal="center" vertical="center"/>
    </xf>
    <xf numFmtId="0" fontId="24" fillId="0" borderId="30" xfId="2" applyFont="1" applyBorder="1" applyAlignment="1">
      <alignment horizontal="center" vertical="center"/>
    </xf>
    <xf numFmtId="0" fontId="24" fillId="0" borderId="32" xfId="2" applyFont="1" applyBorder="1" applyAlignment="1">
      <alignment horizontal="center" vertical="center"/>
    </xf>
    <xf numFmtId="0" fontId="24" fillId="0" borderId="31" xfId="2" applyFont="1" applyBorder="1" applyAlignment="1">
      <alignment horizontal="center" vertical="center"/>
    </xf>
    <xf numFmtId="0" fontId="23" fillId="5" borderId="1" xfId="2" applyFont="1" applyFill="1" applyBorder="1" applyAlignment="1">
      <alignment horizontal="center" vertical="center"/>
    </xf>
    <xf numFmtId="0" fontId="23" fillId="5" borderId="1" xfId="2" quotePrefix="1" applyFont="1" applyFill="1" applyBorder="1" applyAlignment="1">
      <alignment horizontal="center" vertical="center"/>
    </xf>
    <xf numFmtId="0" fontId="23" fillId="8" borderId="1" xfId="2" applyFont="1" applyFill="1" applyBorder="1" applyAlignment="1">
      <alignment horizontal="center" vertical="center"/>
    </xf>
    <xf numFmtId="0" fontId="23" fillId="5" borderId="35" xfId="2" applyFont="1" applyFill="1" applyBorder="1" applyAlignment="1">
      <alignment horizontal="center" vertical="center"/>
    </xf>
    <xf numFmtId="0" fontId="23" fillId="8" borderId="35" xfId="2" applyFont="1" applyFill="1" applyBorder="1" applyAlignment="1">
      <alignment horizontal="center" vertical="center"/>
    </xf>
    <xf numFmtId="0" fontId="23" fillId="8" borderId="34" xfId="2" applyFont="1" applyFill="1" applyBorder="1" applyAlignment="1">
      <alignment horizontal="center" vertical="center"/>
    </xf>
    <xf numFmtId="0" fontId="24" fillId="0" borderId="1" xfId="2" applyFont="1" applyBorder="1" applyAlignment="1">
      <alignment horizontal="center" vertical="center"/>
    </xf>
    <xf numFmtId="0" fontId="24" fillId="8" borderId="1" xfId="2" applyFont="1" applyFill="1" applyBorder="1" applyAlignment="1">
      <alignment horizontal="center" vertical="center"/>
    </xf>
    <xf numFmtId="0" fontId="24" fillId="0" borderId="1" xfId="2" applyFont="1" applyBorder="1" applyAlignment="1">
      <alignment horizontal="center" vertical="center" wrapText="1"/>
    </xf>
    <xf numFmtId="0" fontId="23" fillId="5" borderId="1" xfId="0" applyFont="1" applyFill="1" applyBorder="1" applyAlignment="1">
      <alignment horizontal="left" vertical="center"/>
    </xf>
    <xf numFmtId="0" fontId="23" fillId="5" borderId="35" xfId="0" applyFont="1" applyFill="1" applyBorder="1" applyAlignment="1">
      <alignment horizontal="center" vertical="center"/>
    </xf>
    <xf numFmtId="0" fontId="23" fillId="5" borderId="36" xfId="0" applyFont="1" applyFill="1" applyBorder="1" applyAlignment="1">
      <alignment horizontal="center" vertical="center"/>
    </xf>
    <xf numFmtId="0" fontId="23" fillId="5" borderId="34" xfId="0" applyFont="1" applyFill="1" applyBorder="1" applyAlignment="1">
      <alignment horizontal="center" vertical="center"/>
    </xf>
    <xf numFmtId="0" fontId="23" fillId="10" borderId="1" xfId="0" applyFont="1" applyFill="1" applyBorder="1" applyAlignment="1">
      <alignment horizontal="center"/>
    </xf>
    <xf numFmtId="0" fontId="23" fillId="5" borderId="1" xfId="0" applyFont="1" applyFill="1" applyBorder="1" applyAlignment="1">
      <alignment vertical="center"/>
    </xf>
    <xf numFmtId="0" fontId="30" fillId="0" borderId="0" xfId="0" applyFont="1"/>
    <xf numFmtId="0" fontId="0" fillId="14" borderId="0" xfId="0" applyFill="1"/>
    <xf numFmtId="0" fontId="7" fillId="0" borderId="0" xfId="0" applyFont="1" applyAlignment="1">
      <alignment vertical="center"/>
    </xf>
  </cellXfs>
  <cellStyles count="3">
    <cellStyle name="Normal" xfId="0" builtinId="0"/>
    <cellStyle name="Normal 2" xfId="1"/>
    <cellStyle name="Normal 3" xfId="2"/>
  </cellStyles>
  <dxfs count="0"/>
  <tableStyles count="0" defaultTableStyle="TableStyleMedium2" defaultPivotStyle="PivotStyleLight16"/>
  <colors>
    <mruColors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g"/><Relationship Id="rId1" Type="http://schemas.openxmlformats.org/officeDocument/2006/relationships/image" Target="../media/image10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3" Type="http://schemas.openxmlformats.org/officeDocument/2006/relationships/image" Target="../media/image14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0" Type="http://schemas.openxmlformats.org/officeDocument/2006/relationships/image" Target="../media/image31.png"/><Relationship Id="rId29" Type="http://schemas.openxmlformats.org/officeDocument/2006/relationships/image" Target="../media/image40.png"/><Relationship Id="rId41" Type="http://schemas.openxmlformats.org/officeDocument/2006/relationships/image" Target="../media/image52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jpg"/><Relationship Id="rId2" Type="http://schemas.openxmlformats.org/officeDocument/2006/relationships/image" Target="../media/image66.emf"/><Relationship Id="rId1" Type="http://schemas.openxmlformats.org/officeDocument/2006/relationships/image" Target="../media/image65.jpg"/><Relationship Id="rId4" Type="http://schemas.openxmlformats.org/officeDocument/2006/relationships/image" Target="../media/image6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</xdr:row>
      <xdr:rowOff>0</xdr:rowOff>
    </xdr:from>
    <xdr:to>
      <xdr:col>5</xdr:col>
      <xdr:colOff>466725</xdr:colOff>
      <xdr:row>6</xdr:row>
      <xdr:rowOff>80055</xdr:rowOff>
    </xdr:to>
    <xdr:pic>
      <xdr:nvPicPr>
        <xdr:cNvPr id="2" name="Picture 3" descr="사용자교육표지_logo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132" t="12064" r="56380" b="15088"/>
        <a:stretch>
          <a:fillRect/>
        </a:stretch>
      </xdr:blipFill>
      <xdr:spPr bwMode="auto">
        <a:xfrm>
          <a:off x="2743200" y="542925"/>
          <a:ext cx="2057400" cy="622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676275</xdr:colOff>
      <xdr:row>16</xdr:row>
      <xdr:rowOff>95250</xdr:rowOff>
    </xdr:from>
    <xdr:to>
      <xdr:col>14</xdr:col>
      <xdr:colOff>322694</xdr:colOff>
      <xdr:row>55</xdr:row>
      <xdr:rowOff>27701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6275" y="3026019"/>
          <a:ext cx="9288650" cy="7076201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27</xdr:row>
      <xdr:rowOff>0</xdr:rowOff>
    </xdr:from>
    <xdr:to>
      <xdr:col>4</xdr:col>
      <xdr:colOff>276225</xdr:colOff>
      <xdr:row>28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4886325"/>
          <a:ext cx="742950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85725</xdr:colOff>
      <xdr:row>27</xdr:row>
      <xdr:rowOff>28575</xdr:rowOff>
    </xdr:from>
    <xdr:to>
      <xdr:col>3</xdr:col>
      <xdr:colOff>85725</xdr:colOff>
      <xdr:row>28</xdr:row>
      <xdr:rowOff>76200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4914900"/>
          <a:ext cx="685800" cy="228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257175</xdr:colOff>
      <xdr:row>15</xdr:row>
      <xdr:rowOff>66675</xdr:rowOff>
    </xdr:from>
    <xdr:to>
      <xdr:col>4</xdr:col>
      <xdr:colOff>266700</xdr:colOff>
      <xdr:row>27</xdr:row>
      <xdr:rowOff>133351</xdr:rowOff>
    </xdr:to>
    <xdr:cxnSp macro="">
      <xdr:nvCxnSpPr>
        <xdr:cNvPr id="13" name="Straight Arrow Connector 12"/>
        <xdr:cNvCxnSpPr/>
      </xdr:nvCxnSpPr>
      <xdr:spPr>
        <a:xfrm flipV="1">
          <a:off x="3000375" y="2781300"/>
          <a:ext cx="9525" cy="22383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104775</xdr:colOff>
      <xdr:row>11</xdr:row>
      <xdr:rowOff>152400</xdr:rowOff>
    </xdr:from>
    <xdr:to>
      <xdr:col>3</xdr:col>
      <xdr:colOff>657225</xdr:colOff>
      <xdr:row>14</xdr:row>
      <xdr:rowOff>171450</xdr:rowOff>
    </xdr:to>
    <xdr:pic>
      <xdr:nvPicPr>
        <xdr:cNvPr id="16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6375" y="2143125"/>
          <a:ext cx="1238250" cy="561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104775</xdr:colOff>
      <xdr:row>11</xdr:row>
      <xdr:rowOff>152400</xdr:rowOff>
    </xdr:from>
    <xdr:to>
      <xdr:col>4</xdr:col>
      <xdr:colOff>0</xdr:colOff>
      <xdr:row>15</xdr:row>
      <xdr:rowOff>85725</xdr:rowOff>
    </xdr:to>
    <xdr:sp macro="" textlink="">
      <xdr:nvSpPr>
        <xdr:cNvPr id="17" name="Rectangle 16"/>
        <xdr:cNvSpPr/>
      </xdr:nvSpPr>
      <xdr:spPr>
        <a:xfrm>
          <a:off x="1476375" y="2143125"/>
          <a:ext cx="1266825" cy="657225"/>
        </a:xfrm>
        <a:prstGeom prst="rect">
          <a:avLst/>
        </a:prstGeom>
        <a:solidFill>
          <a:schemeClr val="accent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114300</xdr:colOff>
      <xdr:row>26</xdr:row>
      <xdr:rowOff>142875</xdr:rowOff>
    </xdr:from>
    <xdr:to>
      <xdr:col>5</xdr:col>
      <xdr:colOff>95250</xdr:colOff>
      <xdr:row>28</xdr:row>
      <xdr:rowOff>76200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4848225"/>
          <a:ext cx="2038350" cy="29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400050</xdr:colOff>
      <xdr:row>33</xdr:row>
      <xdr:rowOff>28575</xdr:rowOff>
    </xdr:from>
    <xdr:to>
      <xdr:col>5</xdr:col>
      <xdr:colOff>609600</xdr:colOff>
      <xdr:row>34</xdr:row>
      <xdr:rowOff>114300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1650" y="6000750"/>
          <a:ext cx="2266950" cy="266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295274</xdr:colOff>
      <xdr:row>32</xdr:row>
      <xdr:rowOff>161925</xdr:rowOff>
    </xdr:from>
    <xdr:to>
      <xdr:col>5</xdr:col>
      <xdr:colOff>647699</xdr:colOff>
      <xdr:row>34</xdr:row>
      <xdr:rowOff>171450</xdr:rowOff>
    </xdr:to>
    <xdr:sp macro="" textlink="">
      <xdr:nvSpPr>
        <xdr:cNvPr id="20" name="Rectangle 19"/>
        <xdr:cNvSpPr/>
      </xdr:nvSpPr>
      <xdr:spPr>
        <a:xfrm>
          <a:off x="1666874" y="5953125"/>
          <a:ext cx="2409825" cy="371475"/>
        </a:xfrm>
        <a:prstGeom prst="rect">
          <a:avLst/>
        </a:prstGeom>
        <a:solidFill>
          <a:schemeClr val="accent6">
            <a:lumMod val="75000"/>
            <a:alpha val="37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19050</xdr:colOff>
      <xdr:row>26</xdr:row>
      <xdr:rowOff>114300</xdr:rowOff>
    </xdr:from>
    <xdr:to>
      <xdr:col>5</xdr:col>
      <xdr:colOff>152400</xdr:colOff>
      <xdr:row>28</xdr:row>
      <xdr:rowOff>95250</xdr:rowOff>
    </xdr:to>
    <xdr:sp macro="" textlink="">
      <xdr:nvSpPr>
        <xdr:cNvPr id="11" name="Rectangle 10"/>
        <xdr:cNvSpPr/>
      </xdr:nvSpPr>
      <xdr:spPr>
        <a:xfrm>
          <a:off x="1390650" y="4819650"/>
          <a:ext cx="2190750" cy="342900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128587</xdr:colOff>
      <xdr:row>34</xdr:row>
      <xdr:rowOff>171450</xdr:rowOff>
    </xdr:from>
    <xdr:to>
      <xdr:col>4</xdr:col>
      <xdr:colOff>171450</xdr:colOff>
      <xdr:row>56</xdr:row>
      <xdr:rowOff>38100</xdr:rowOff>
    </xdr:to>
    <xdr:cxnSp macro="">
      <xdr:nvCxnSpPr>
        <xdr:cNvPr id="23" name="Straight Arrow Connector 22"/>
        <xdr:cNvCxnSpPr>
          <a:stCxn id="20" idx="2"/>
        </xdr:cNvCxnSpPr>
      </xdr:nvCxnSpPr>
      <xdr:spPr>
        <a:xfrm>
          <a:off x="2871787" y="6324600"/>
          <a:ext cx="42863" cy="38481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0</xdr:colOff>
      <xdr:row>57</xdr:row>
      <xdr:rowOff>95250</xdr:rowOff>
    </xdr:from>
    <xdr:to>
      <xdr:col>7</xdr:col>
      <xdr:colOff>209550</xdr:colOff>
      <xdr:row>59</xdr:row>
      <xdr:rowOff>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" y="10410825"/>
          <a:ext cx="2266950" cy="266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300403</xdr:colOff>
      <xdr:row>64</xdr:row>
      <xdr:rowOff>0</xdr:rowOff>
    </xdr:from>
    <xdr:to>
      <xdr:col>8</xdr:col>
      <xdr:colOff>679288</xdr:colOff>
      <xdr:row>81</xdr:row>
      <xdr:rowOff>95582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9134" y="11723077"/>
          <a:ext cx="5200000" cy="3209524"/>
        </a:xfrm>
        <a:prstGeom prst="rect">
          <a:avLst/>
        </a:prstGeom>
      </xdr:spPr>
    </xdr:pic>
    <xdr:clientData/>
  </xdr:twoCellAnchor>
  <xdr:twoCellAnchor>
    <xdr:from>
      <xdr:col>3</xdr:col>
      <xdr:colOff>677008</xdr:colOff>
      <xdr:row>57</xdr:row>
      <xdr:rowOff>53487</xdr:rowOff>
    </xdr:from>
    <xdr:to>
      <xdr:col>7</xdr:col>
      <xdr:colOff>229333</xdr:colOff>
      <xdr:row>58</xdr:row>
      <xdr:rowOff>179510</xdr:rowOff>
    </xdr:to>
    <xdr:sp macro="" textlink="">
      <xdr:nvSpPr>
        <xdr:cNvPr id="27" name="Rectangle 26"/>
        <xdr:cNvSpPr/>
      </xdr:nvSpPr>
      <xdr:spPr>
        <a:xfrm>
          <a:off x="2734408" y="10369062"/>
          <a:ext cx="2295525" cy="306998"/>
        </a:xfrm>
        <a:prstGeom prst="rect">
          <a:avLst/>
        </a:prstGeom>
        <a:solidFill>
          <a:schemeClr val="accent6">
            <a:lumMod val="75000"/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121628</xdr:colOff>
      <xdr:row>67</xdr:row>
      <xdr:rowOff>149470</xdr:rowOff>
    </xdr:from>
    <xdr:to>
      <xdr:col>8</xdr:col>
      <xdr:colOff>505559</xdr:colOff>
      <xdr:row>69</xdr:row>
      <xdr:rowOff>92320</xdr:rowOff>
    </xdr:to>
    <xdr:sp macro="" textlink="">
      <xdr:nvSpPr>
        <xdr:cNvPr id="25" name="Rectangle 24"/>
        <xdr:cNvSpPr/>
      </xdr:nvSpPr>
      <xdr:spPr>
        <a:xfrm>
          <a:off x="4254013" y="12422066"/>
          <a:ext cx="1761392" cy="309196"/>
        </a:xfrm>
        <a:prstGeom prst="rect">
          <a:avLst/>
        </a:prstGeom>
        <a:solidFill>
          <a:schemeClr val="accent1">
            <a:alpha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505559</xdr:colOff>
      <xdr:row>68</xdr:row>
      <xdr:rowOff>120895</xdr:rowOff>
    </xdr:from>
    <xdr:to>
      <xdr:col>10</xdr:col>
      <xdr:colOff>43961</xdr:colOff>
      <xdr:row>68</xdr:row>
      <xdr:rowOff>131885</xdr:rowOff>
    </xdr:to>
    <xdr:cxnSp macro="">
      <xdr:nvCxnSpPr>
        <xdr:cNvPr id="29" name="Straight Arrow Connector 28"/>
        <xdr:cNvCxnSpPr>
          <a:stCxn id="25" idx="3"/>
        </xdr:cNvCxnSpPr>
      </xdr:nvCxnSpPr>
      <xdr:spPr>
        <a:xfrm>
          <a:off x="6015405" y="12576664"/>
          <a:ext cx="915864" cy="109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512886</xdr:colOff>
      <xdr:row>25</xdr:row>
      <xdr:rowOff>161193</xdr:rowOff>
    </xdr:from>
    <xdr:to>
      <xdr:col>11</xdr:col>
      <xdr:colOff>52756</xdr:colOff>
      <xdr:row>33</xdr:row>
      <xdr:rowOff>130420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5271" y="4740520"/>
          <a:ext cx="2983523" cy="1434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472586</xdr:colOff>
      <xdr:row>25</xdr:row>
      <xdr:rowOff>113566</xdr:rowOff>
    </xdr:from>
    <xdr:to>
      <xdr:col>11</xdr:col>
      <xdr:colOff>95250</xdr:colOff>
      <xdr:row>34</xdr:row>
      <xdr:rowOff>21979</xdr:rowOff>
    </xdr:to>
    <xdr:sp macro="" textlink="">
      <xdr:nvSpPr>
        <xdr:cNvPr id="31" name="Rectangle 30"/>
        <xdr:cNvSpPr/>
      </xdr:nvSpPr>
      <xdr:spPr>
        <a:xfrm>
          <a:off x="4604971" y="4692893"/>
          <a:ext cx="3066317" cy="1556971"/>
        </a:xfrm>
        <a:prstGeom prst="rect">
          <a:avLst/>
        </a:prstGeom>
        <a:solidFill>
          <a:schemeClr val="accent6">
            <a:lumMod val="75000"/>
            <a:alpha val="37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73270</xdr:colOff>
      <xdr:row>34</xdr:row>
      <xdr:rowOff>21980</xdr:rowOff>
    </xdr:from>
    <xdr:to>
      <xdr:col>11</xdr:col>
      <xdr:colOff>241789</xdr:colOff>
      <xdr:row>59</xdr:row>
      <xdr:rowOff>7326</xdr:rowOff>
    </xdr:to>
    <xdr:cxnSp macro="">
      <xdr:nvCxnSpPr>
        <xdr:cNvPr id="33" name="Straight Arrow Connector 32"/>
        <xdr:cNvCxnSpPr/>
      </xdr:nvCxnSpPr>
      <xdr:spPr>
        <a:xfrm>
          <a:off x="7649308" y="6249865"/>
          <a:ext cx="168519" cy="4564673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652096</xdr:colOff>
      <xdr:row>25</xdr:row>
      <xdr:rowOff>102577</xdr:rowOff>
    </xdr:from>
    <xdr:to>
      <xdr:col>6</xdr:col>
      <xdr:colOff>461596</xdr:colOff>
      <xdr:row>32</xdr:row>
      <xdr:rowOff>161193</xdr:rowOff>
    </xdr:to>
    <xdr:cxnSp macro="">
      <xdr:nvCxnSpPr>
        <xdr:cNvPr id="35" name="Straight Connector 34"/>
        <xdr:cNvCxnSpPr/>
      </xdr:nvCxnSpPr>
      <xdr:spPr>
        <a:xfrm flipV="1">
          <a:off x="4095750" y="4681904"/>
          <a:ext cx="498231" cy="134082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637442</xdr:colOff>
      <xdr:row>34</xdr:row>
      <xdr:rowOff>29307</xdr:rowOff>
    </xdr:from>
    <xdr:to>
      <xdr:col>11</xdr:col>
      <xdr:colOff>102577</xdr:colOff>
      <xdr:row>34</xdr:row>
      <xdr:rowOff>153865</xdr:rowOff>
    </xdr:to>
    <xdr:cxnSp macro="">
      <xdr:nvCxnSpPr>
        <xdr:cNvPr id="37" name="Straight Connector 36"/>
        <xdr:cNvCxnSpPr/>
      </xdr:nvCxnSpPr>
      <xdr:spPr>
        <a:xfrm flipV="1">
          <a:off x="4081096" y="6257192"/>
          <a:ext cx="3597519" cy="1245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630115</xdr:colOff>
      <xdr:row>34</xdr:row>
      <xdr:rowOff>21980</xdr:rowOff>
    </xdr:from>
    <xdr:to>
      <xdr:col>6</xdr:col>
      <xdr:colOff>476250</xdr:colOff>
      <xdr:row>34</xdr:row>
      <xdr:rowOff>168519</xdr:rowOff>
    </xdr:to>
    <xdr:cxnSp macro="">
      <xdr:nvCxnSpPr>
        <xdr:cNvPr id="39" name="Straight Connector 38"/>
        <xdr:cNvCxnSpPr/>
      </xdr:nvCxnSpPr>
      <xdr:spPr>
        <a:xfrm flipV="1">
          <a:off x="4073769" y="6249865"/>
          <a:ext cx="534866" cy="1465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192018</xdr:colOff>
      <xdr:row>34</xdr:row>
      <xdr:rowOff>54069</xdr:rowOff>
    </xdr:from>
    <xdr:to>
      <xdr:col>25</xdr:col>
      <xdr:colOff>80345</xdr:colOff>
      <xdr:row>59</xdr:row>
      <xdr:rowOff>82643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73259" y="6307724"/>
          <a:ext cx="8086396" cy="4626850"/>
        </a:xfrm>
        <a:prstGeom prst="rect">
          <a:avLst/>
        </a:prstGeom>
      </xdr:spPr>
    </xdr:pic>
    <xdr:clientData/>
  </xdr:twoCellAnchor>
  <xdr:twoCellAnchor editAs="oneCell">
    <xdr:from>
      <xdr:col>13</xdr:col>
      <xdr:colOff>492672</xdr:colOff>
      <xdr:row>11</xdr:row>
      <xdr:rowOff>13138</xdr:rowOff>
    </xdr:from>
    <xdr:to>
      <xdr:col>21</xdr:col>
      <xdr:colOff>597447</xdr:colOff>
      <xdr:row>43</xdr:row>
      <xdr:rowOff>146489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73913" y="2036379"/>
          <a:ext cx="5570155" cy="601914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123266</xdr:colOff>
      <xdr:row>89</xdr:row>
      <xdr:rowOff>67234</xdr:rowOff>
    </xdr:from>
    <xdr:ext cx="4796117" cy="1236333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81266" y="14545234"/>
          <a:ext cx="4796117" cy="123633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168648</xdr:colOff>
      <xdr:row>38</xdr:row>
      <xdr:rowOff>67235</xdr:rowOff>
    </xdr:from>
    <xdr:ext cx="2943417" cy="295238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26648" y="5315510"/>
          <a:ext cx="2943417" cy="2952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247650</xdr:colOff>
      <xdr:row>46</xdr:row>
      <xdr:rowOff>0</xdr:rowOff>
    </xdr:from>
    <xdr:ext cx="1342094" cy="371982"/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05650" y="6696075"/>
          <a:ext cx="1342094" cy="37198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308723</xdr:colOff>
      <xdr:row>48</xdr:row>
      <xdr:rowOff>81803</xdr:rowOff>
    </xdr:from>
    <xdr:ext cx="1252818" cy="520775"/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66723" y="7139828"/>
          <a:ext cx="1252818" cy="52077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11</xdr:col>
      <xdr:colOff>33617</xdr:colOff>
      <xdr:row>72</xdr:row>
      <xdr:rowOff>56030</xdr:rowOff>
    </xdr:from>
    <xdr:ext cx="892997" cy="380952"/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77417" y="11457455"/>
          <a:ext cx="892997" cy="38095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11</xdr:col>
      <xdr:colOff>15129</xdr:colOff>
      <xdr:row>70</xdr:row>
      <xdr:rowOff>30256</xdr:rowOff>
    </xdr:from>
    <xdr:ext cx="2571987" cy="304762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929" y="11069731"/>
          <a:ext cx="2571987" cy="30476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672354</xdr:colOff>
      <xdr:row>67</xdr:row>
      <xdr:rowOff>100853</xdr:rowOff>
    </xdr:from>
    <xdr:ext cx="3239060" cy="374772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30354" y="10597403"/>
          <a:ext cx="3239060" cy="37477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twoCellAnchor>
    <xdr:from>
      <xdr:col>10</xdr:col>
      <xdr:colOff>354058</xdr:colOff>
      <xdr:row>56</xdr:row>
      <xdr:rowOff>108699</xdr:rowOff>
    </xdr:from>
    <xdr:to>
      <xdr:col>17</xdr:col>
      <xdr:colOff>582705</xdr:colOff>
      <xdr:row>62</xdr:row>
      <xdr:rowOff>46794</xdr:rowOff>
    </xdr:to>
    <xdr:grpSp>
      <xdr:nvGrpSpPr>
        <xdr:cNvPr id="9" name="Group 8"/>
        <xdr:cNvGrpSpPr/>
      </xdr:nvGrpSpPr>
      <xdr:grpSpPr>
        <a:xfrm>
          <a:off x="7749940" y="10899964"/>
          <a:ext cx="5013559" cy="1081095"/>
          <a:chOff x="15082837" y="6019800"/>
          <a:chExt cx="6338090" cy="1358920"/>
        </a:xfrm>
      </xdr:grpSpPr>
      <xdr:pic>
        <xdr:nvPicPr>
          <xdr:cNvPr id="10" name="Picture 9"/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088507" y="6019800"/>
            <a:ext cx="6009519" cy="466668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pic>
        <xdr:nvPicPr>
          <xdr:cNvPr id="11" name="Picture 10"/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15082837" y="6491288"/>
            <a:ext cx="6338090" cy="504764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pic>
        <xdr:nvPicPr>
          <xdr:cNvPr id="12" name="Picture 11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5089317" y="7007291"/>
            <a:ext cx="1423807" cy="371429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</xdr:grpSp>
    <xdr:clientData/>
  </xdr:twoCellAnchor>
  <xdr:oneCellAnchor>
    <xdr:from>
      <xdr:col>10</xdr:col>
      <xdr:colOff>117662</xdr:colOff>
      <xdr:row>83</xdr:row>
      <xdr:rowOff>127747</xdr:rowOff>
    </xdr:from>
    <xdr:ext cx="4252632" cy="366674"/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75662" y="13519897"/>
          <a:ext cx="4252632" cy="36667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106457</xdr:colOff>
      <xdr:row>85</xdr:row>
      <xdr:rowOff>127747</xdr:rowOff>
    </xdr:from>
    <xdr:ext cx="4205601" cy="295238"/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964457" y="13881847"/>
          <a:ext cx="4205601" cy="2952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117662</xdr:colOff>
      <xdr:row>87</xdr:row>
      <xdr:rowOff>38100</xdr:rowOff>
    </xdr:from>
    <xdr:ext cx="4177029" cy="304762"/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75662" y="14154150"/>
          <a:ext cx="4177029" cy="30476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123265</xdr:colOff>
      <xdr:row>96</xdr:row>
      <xdr:rowOff>52228</xdr:rowOff>
    </xdr:from>
    <xdr:ext cx="4308472" cy="1572625"/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981265" y="15797053"/>
          <a:ext cx="4308472" cy="157262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29</xdr:col>
      <xdr:colOff>470086</xdr:colOff>
      <xdr:row>90</xdr:row>
      <xdr:rowOff>180416</xdr:rowOff>
    </xdr:from>
    <xdr:ext cx="1252818" cy="520775"/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358286" y="14839391"/>
          <a:ext cx="1252818" cy="52077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31</xdr:col>
      <xdr:colOff>0</xdr:colOff>
      <xdr:row>90</xdr:row>
      <xdr:rowOff>0</xdr:rowOff>
    </xdr:from>
    <xdr:ext cx="4152381" cy="1419048"/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259800" y="14658975"/>
          <a:ext cx="4152381" cy="141904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32</xdr:col>
      <xdr:colOff>93923</xdr:colOff>
      <xdr:row>83</xdr:row>
      <xdr:rowOff>78441</xdr:rowOff>
    </xdr:from>
    <xdr:ext cx="1408585" cy="1144062"/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039523" y="13470591"/>
          <a:ext cx="1408585" cy="1144062"/>
        </a:xfrm>
        <a:prstGeom prst="rect">
          <a:avLst/>
        </a:prstGeom>
      </xdr:spPr>
    </xdr:pic>
    <xdr:clientData/>
  </xdr:oneCellAnchor>
  <xdr:oneCellAnchor>
    <xdr:from>
      <xdr:col>10</xdr:col>
      <xdr:colOff>179294</xdr:colOff>
      <xdr:row>107</xdr:row>
      <xdr:rowOff>112059</xdr:rowOff>
    </xdr:from>
    <xdr:ext cx="3838095" cy="209524"/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37294" y="17847609"/>
          <a:ext cx="3838095" cy="20952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145677</xdr:colOff>
      <xdr:row>131</xdr:row>
      <xdr:rowOff>89645</xdr:rowOff>
    </xdr:from>
    <xdr:ext cx="5038095" cy="619048"/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03677" y="22168595"/>
          <a:ext cx="5038095" cy="61904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134472</xdr:colOff>
      <xdr:row>140</xdr:row>
      <xdr:rowOff>11206</xdr:rowOff>
    </xdr:from>
    <xdr:ext cx="5152381" cy="1238095"/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92472" y="23718931"/>
          <a:ext cx="5152381" cy="123809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134473</xdr:colOff>
      <xdr:row>146</xdr:row>
      <xdr:rowOff>123264</xdr:rowOff>
    </xdr:from>
    <xdr:ext cx="2066667" cy="276190"/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992473" y="24916839"/>
          <a:ext cx="2066667" cy="27619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123265</xdr:colOff>
      <xdr:row>148</xdr:row>
      <xdr:rowOff>112058</xdr:rowOff>
    </xdr:from>
    <xdr:ext cx="4019048" cy="476190"/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981265" y="25267583"/>
          <a:ext cx="4019048" cy="47619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369796</xdr:colOff>
      <xdr:row>162</xdr:row>
      <xdr:rowOff>190499</xdr:rowOff>
    </xdr:from>
    <xdr:ext cx="4291852" cy="574985"/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227796" y="27870149"/>
          <a:ext cx="4291852" cy="57498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369795</xdr:colOff>
      <xdr:row>159</xdr:row>
      <xdr:rowOff>145677</xdr:rowOff>
    </xdr:from>
    <xdr:ext cx="4342857" cy="495238"/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27795" y="27291927"/>
          <a:ext cx="4342857" cy="4952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358590</xdr:colOff>
      <xdr:row>166</xdr:row>
      <xdr:rowOff>123266</xdr:rowOff>
    </xdr:from>
    <xdr:ext cx="2304762" cy="657143"/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16590" y="28536341"/>
          <a:ext cx="2304762" cy="65714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358588</xdr:colOff>
      <xdr:row>154</xdr:row>
      <xdr:rowOff>134471</xdr:rowOff>
    </xdr:from>
    <xdr:ext cx="1438095" cy="400000"/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216588" y="26375846"/>
          <a:ext cx="1438095" cy="4000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369794</xdr:colOff>
      <xdr:row>157</xdr:row>
      <xdr:rowOff>78442</xdr:rowOff>
    </xdr:from>
    <xdr:ext cx="1352381" cy="323810"/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227794" y="26862742"/>
          <a:ext cx="1352381" cy="32381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148666</xdr:colOff>
      <xdr:row>110</xdr:row>
      <xdr:rowOff>112061</xdr:rowOff>
    </xdr:from>
    <xdr:ext cx="3414805" cy="3808066"/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006666" y="18390536"/>
          <a:ext cx="3414805" cy="380806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15</xdr:col>
      <xdr:colOff>459441</xdr:colOff>
      <xdr:row>110</xdr:row>
      <xdr:rowOff>62380</xdr:rowOff>
    </xdr:from>
    <xdr:ext cx="3709147" cy="2135118"/>
    <xdr:pic>
      <xdr:nvPicPr>
        <xdr:cNvPr id="31" name="Picture 30"/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r="957"/>
        <a:stretch/>
      </xdr:blipFill>
      <xdr:spPr>
        <a:xfrm>
          <a:off x="10746441" y="18340855"/>
          <a:ext cx="3709147" cy="213511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15</xdr:col>
      <xdr:colOff>461368</xdr:colOff>
      <xdr:row>121</xdr:row>
      <xdr:rowOff>49177</xdr:rowOff>
    </xdr:from>
    <xdr:ext cx="3716828" cy="1804910"/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748368" y="20318377"/>
          <a:ext cx="3716828" cy="180491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12</xdr:col>
      <xdr:colOff>1</xdr:colOff>
      <xdr:row>231</xdr:row>
      <xdr:rowOff>0</xdr:rowOff>
    </xdr:from>
    <xdr:ext cx="1479176" cy="1100490"/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229601" y="40176450"/>
          <a:ext cx="1479176" cy="110049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231</xdr:row>
      <xdr:rowOff>0</xdr:rowOff>
    </xdr:from>
    <xdr:ext cx="3866030" cy="321673"/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287000" y="40176450"/>
          <a:ext cx="3866030" cy="32167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15</xdr:col>
      <xdr:colOff>515471</xdr:colOff>
      <xdr:row>234</xdr:row>
      <xdr:rowOff>190499</xdr:rowOff>
    </xdr:from>
    <xdr:ext cx="923810" cy="247619"/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802471" y="40900349"/>
          <a:ext cx="923810" cy="24761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21</xdr:col>
      <xdr:colOff>168089</xdr:colOff>
      <xdr:row>230</xdr:row>
      <xdr:rowOff>26578</xdr:rowOff>
    </xdr:from>
    <xdr:ext cx="4368938" cy="478160"/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569889" y="40022053"/>
          <a:ext cx="4368938" cy="47816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21</xdr:col>
      <xdr:colOff>168088</xdr:colOff>
      <xdr:row>232</xdr:row>
      <xdr:rowOff>179295</xdr:rowOff>
    </xdr:from>
    <xdr:ext cx="4381501" cy="265545"/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569888" y="40536720"/>
          <a:ext cx="4381501" cy="26554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21</xdr:col>
      <xdr:colOff>168088</xdr:colOff>
      <xdr:row>234</xdr:row>
      <xdr:rowOff>134471</xdr:rowOff>
    </xdr:from>
    <xdr:ext cx="4392707" cy="273294"/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569888" y="40853846"/>
          <a:ext cx="4392707" cy="27329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15</xdr:col>
      <xdr:colOff>11206</xdr:colOff>
      <xdr:row>233</xdr:row>
      <xdr:rowOff>22411</xdr:rowOff>
    </xdr:from>
    <xdr:ext cx="976723" cy="156883"/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298206" y="40560811"/>
          <a:ext cx="976723" cy="15688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110380</xdr:colOff>
      <xdr:row>29</xdr:row>
      <xdr:rowOff>12958</xdr:rowOff>
    </xdr:from>
    <xdr:ext cx="3585881" cy="567883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968380" y="3632458"/>
          <a:ext cx="3585881" cy="56788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112060</xdr:colOff>
      <xdr:row>10</xdr:row>
      <xdr:rowOff>56029</xdr:rowOff>
    </xdr:from>
    <xdr:ext cx="2902323" cy="293772"/>
    <xdr:pic>
      <xdr:nvPicPr>
        <xdr:cNvPr id="41" name="Picture 40"/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t="3361" r="5337"/>
        <a:stretch/>
      </xdr:blipFill>
      <xdr:spPr>
        <a:xfrm>
          <a:off x="6970060" y="237004"/>
          <a:ext cx="2902323" cy="29377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112619</xdr:colOff>
      <xdr:row>12</xdr:row>
      <xdr:rowOff>31100</xdr:rowOff>
    </xdr:from>
    <xdr:ext cx="1926852" cy="2162623"/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970619" y="574025"/>
          <a:ext cx="1926852" cy="21626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21</xdr:col>
      <xdr:colOff>156882</xdr:colOff>
      <xdr:row>110</xdr:row>
      <xdr:rowOff>67235</xdr:rowOff>
    </xdr:from>
    <xdr:ext cx="3451411" cy="2599145"/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558682" y="18345710"/>
          <a:ext cx="3451411" cy="259914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145677</xdr:colOff>
      <xdr:row>135</xdr:row>
      <xdr:rowOff>11206</xdr:rowOff>
    </xdr:from>
    <xdr:ext cx="6304762" cy="904762"/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003677" y="22814056"/>
          <a:ext cx="6304762" cy="90476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99732</xdr:colOff>
      <xdr:row>32</xdr:row>
      <xdr:rowOff>79562</xdr:rowOff>
    </xdr:from>
    <xdr:ext cx="1346576" cy="371982"/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57732" y="4241987"/>
          <a:ext cx="1346576" cy="37198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110938</xdr:colOff>
      <xdr:row>25</xdr:row>
      <xdr:rowOff>168089</xdr:rowOff>
    </xdr:from>
    <xdr:ext cx="1252818" cy="520775"/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68938" y="3063689"/>
          <a:ext cx="1252818" cy="52077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109817</xdr:colOff>
      <xdr:row>23</xdr:row>
      <xdr:rowOff>178174</xdr:rowOff>
    </xdr:from>
    <xdr:ext cx="2952381" cy="295238"/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67817" y="2711824"/>
          <a:ext cx="2952381" cy="2952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369796</xdr:colOff>
      <xdr:row>181</xdr:row>
      <xdr:rowOff>190499</xdr:rowOff>
    </xdr:from>
    <xdr:ext cx="4305299" cy="574985"/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227796" y="31308674"/>
          <a:ext cx="4305299" cy="57498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369795</xdr:colOff>
      <xdr:row>178</xdr:row>
      <xdr:rowOff>145677</xdr:rowOff>
    </xdr:from>
    <xdr:ext cx="4356304" cy="495238"/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27795" y="30730452"/>
          <a:ext cx="4356304" cy="4952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358590</xdr:colOff>
      <xdr:row>185</xdr:row>
      <xdr:rowOff>123266</xdr:rowOff>
    </xdr:from>
    <xdr:ext cx="2311485" cy="657143"/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16590" y="31974866"/>
          <a:ext cx="2311485" cy="65714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358588</xdr:colOff>
      <xdr:row>173</xdr:row>
      <xdr:rowOff>134471</xdr:rowOff>
    </xdr:from>
    <xdr:ext cx="1442577" cy="400000"/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216588" y="29814371"/>
          <a:ext cx="1442577" cy="4000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369794</xdr:colOff>
      <xdr:row>176</xdr:row>
      <xdr:rowOff>78442</xdr:rowOff>
    </xdr:from>
    <xdr:ext cx="1356863" cy="323810"/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227794" y="30301267"/>
          <a:ext cx="1356863" cy="32381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twoCellAnchor>
    <xdr:from>
      <xdr:col>14</xdr:col>
      <xdr:colOff>515470</xdr:colOff>
      <xdr:row>16</xdr:row>
      <xdr:rowOff>123265</xdr:rowOff>
    </xdr:from>
    <xdr:to>
      <xdr:col>19</xdr:col>
      <xdr:colOff>90928</xdr:colOff>
      <xdr:row>23</xdr:row>
      <xdr:rowOff>0</xdr:rowOff>
    </xdr:to>
    <xdr:sp macro="" textlink="">
      <xdr:nvSpPr>
        <xdr:cNvPr id="53" name="TextBox 52"/>
        <xdr:cNvSpPr txBox="1"/>
      </xdr:nvSpPr>
      <xdr:spPr>
        <a:xfrm>
          <a:off x="10116670" y="1390090"/>
          <a:ext cx="3004458" cy="11435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This can be</a:t>
          </a:r>
          <a:r>
            <a:rPr lang="en-US" sz="1800" baseline="0"/>
            <a:t> calculated based on the approximate axial force and not design axial strength.</a:t>
          </a:r>
          <a:endParaRPr lang="en-US" sz="1800"/>
        </a:p>
      </xdr:txBody>
    </xdr:sp>
    <xdr:clientData/>
  </xdr:twoCellAnchor>
  <xdr:oneCellAnchor>
    <xdr:from>
      <xdr:col>10</xdr:col>
      <xdr:colOff>210895</xdr:colOff>
      <xdr:row>194</xdr:row>
      <xdr:rowOff>11206</xdr:rowOff>
    </xdr:from>
    <xdr:ext cx="1513427" cy="2689412"/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068895" y="33491581"/>
          <a:ext cx="1513427" cy="2689412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194</xdr:row>
      <xdr:rowOff>0</xdr:rowOff>
    </xdr:from>
    <xdr:ext cx="1524000" cy="2706763"/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15400" y="33480375"/>
          <a:ext cx="1524000" cy="2706763"/>
        </a:xfrm>
        <a:prstGeom prst="rect">
          <a:avLst/>
        </a:prstGeom>
      </xdr:spPr>
    </xdr:pic>
    <xdr:clientData/>
  </xdr:oneCellAnchor>
  <xdr:oneCellAnchor>
    <xdr:from>
      <xdr:col>10</xdr:col>
      <xdr:colOff>206888</xdr:colOff>
      <xdr:row>211</xdr:row>
      <xdr:rowOff>106742</xdr:rowOff>
    </xdr:from>
    <xdr:ext cx="2202378" cy="3064521"/>
    <xdr:pic>
      <xdr:nvPicPr>
        <xdr:cNvPr id="56" name="Picture 55"/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b="21698"/>
        <a:stretch/>
      </xdr:blipFill>
      <xdr:spPr>
        <a:xfrm>
          <a:off x="7064888" y="36663692"/>
          <a:ext cx="2202378" cy="3064521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0</xdr:rowOff>
    </xdr:from>
    <xdr:to>
      <xdr:col>9</xdr:col>
      <xdr:colOff>480952</xdr:colOff>
      <xdr:row>56</xdr:row>
      <xdr:rowOff>116011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0357" y="1945821"/>
          <a:ext cx="5923809" cy="8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9</xdr:col>
      <xdr:colOff>204440</xdr:colOff>
      <xdr:row>105</xdr:row>
      <xdr:rowOff>47367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8731" y="11356731"/>
          <a:ext cx="5714286" cy="79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183173</xdr:rowOff>
    </xdr:from>
    <xdr:to>
      <xdr:col>10</xdr:col>
      <xdr:colOff>20471</xdr:colOff>
      <xdr:row>153</xdr:row>
      <xdr:rowOff>37843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8731" y="20149038"/>
          <a:ext cx="6219048" cy="7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9</xdr:col>
      <xdr:colOff>252059</xdr:colOff>
      <xdr:row>202</xdr:row>
      <xdr:rowOff>85462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8731" y="29124519"/>
          <a:ext cx="5761905" cy="7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208</xdr:row>
      <xdr:rowOff>0</xdr:rowOff>
    </xdr:from>
    <xdr:to>
      <xdr:col>8</xdr:col>
      <xdr:colOff>623487</xdr:colOff>
      <xdr:row>251</xdr:row>
      <xdr:rowOff>56891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8100000"/>
          <a:ext cx="6133333" cy="7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8</xdr:col>
      <xdr:colOff>347297</xdr:colOff>
      <xdr:row>300</xdr:row>
      <xdr:rowOff>171177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7075481"/>
          <a:ext cx="5857143" cy="8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0</xdr:rowOff>
    </xdr:from>
    <xdr:to>
      <xdr:col>8</xdr:col>
      <xdr:colOff>585392</xdr:colOff>
      <xdr:row>349</xdr:row>
      <xdr:rowOff>123558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56050962"/>
          <a:ext cx="6095238" cy="80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355</xdr:row>
      <xdr:rowOff>0</xdr:rowOff>
    </xdr:from>
    <xdr:to>
      <xdr:col>8</xdr:col>
      <xdr:colOff>80630</xdr:colOff>
      <xdr:row>395</xdr:row>
      <xdr:rowOff>101648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5026442"/>
          <a:ext cx="5590476" cy="74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8</xdr:col>
      <xdr:colOff>156821</xdr:colOff>
      <xdr:row>440</xdr:row>
      <xdr:rowOff>56250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73452404"/>
          <a:ext cx="5666667" cy="720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40</xdr:col>
      <xdr:colOff>233082</xdr:colOff>
      <xdr:row>19</xdr:row>
      <xdr:rowOff>559</xdr:rowOff>
    </xdr:from>
    <xdr:to>
      <xdr:col>49</xdr:col>
      <xdr:colOff>132790</xdr:colOff>
      <xdr:row>39</xdr:row>
      <xdr:rowOff>90456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95729" y="3832971"/>
          <a:ext cx="6051737" cy="4124014"/>
        </a:xfrm>
        <a:prstGeom prst="rect">
          <a:avLst/>
        </a:prstGeom>
      </xdr:spPr>
    </xdr:pic>
    <xdr:clientData/>
  </xdr:twoCellAnchor>
  <xdr:twoCellAnchor editAs="oneCell">
    <xdr:from>
      <xdr:col>39</xdr:col>
      <xdr:colOff>504264</xdr:colOff>
      <xdr:row>0</xdr:row>
      <xdr:rowOff>33618</xdr:rowOff>
    </xdr:from>
    <xdr:to>
      <xdr:col>47</xdr:col>
      <xdr:colOff>361388</xdr:colOff>
      <xdr:row>50</xdr:row>
      <xdr:rowOff>12888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83352" y="33618"/>
          <a:ext cx="5325595" cy="10064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661147</xdr:colOff>
      <xdr:row>38</xdr:row>
      <xdr:rowOff>112058</xdr:rowOff>
    </xdr:from>
    <xdr:to>
      <xdr:col>47</xdr:col>
      <xdr:colOff>567017</xdr:colOff>
      <xdr:row>53</xdr:row>
      <xdr:rowOff>10645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56676" y="7776882"/>
          <a:ext cx="6057900" cy="292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44823</xdr:rowOff>
    </xdr:from>
    <xdr:to>
      <xdr:col>36</xdr:col>
      <xdr:colOff>566826</xdr:colOff>
      <xdr:row>53</xdr:row>
      <xdr:rowOff>106509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63588"/>
          <a:ext cx="10495238" cy="853333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39</xdr:col>
      <xdr:colOff>466724</xdr:colOff>
      <xdr:row>7</xdr:row>
      <xdr:rowOff>66675</xdr:rowOff>
    </xdr:from>
    <xdr:to>
      <xdr:col>47</xdr:col>
      <xdr:colOff>446809</xdr:colOff>
      <xdr:row>45</xdr:row>
      <xdr:rowOff>151461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44424" y="1466850"/>
          <a:ext cx="5466485" cy="768573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Desktop/Design+%20India%20Development%20Specifications/Design+%20India%20Development%20Specifications/2.%20Composite%20column%20design/Composite%20Colum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AppData/Local/Temp/Rar$DIa0.985/&#44160;&#51613;Report_Design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 Down Menu"/>
      <sheetName val="Scope"/>
      <sheetName val="Interface"/>
    </sheetNames>
    <sheetDataSet>
      <sheetData sheetId="0">
        <row r="46">
          <cell r="B46">
            <v>1.5</v>
          </cell>
        </row>
        <row r="48">
          <cell r="B48">
            <v>1.1000000000000001</v>
          </cell>
        </row>
      </sheetData>
      <sheetData sheetId="1" refreshError="1"/>
      <sheetData sheetId="2">
        <row r="18">
          <cell r="X18">
            <v>100</v>
          </cell>
        </row>
        <row r="19">
          <cell r="X19">
            <v>50</v>
          </cell>
        </row>
        <row r="29">
          <cell r="R29">
            <v>26.9</v>
          </cell>
        </row>
        <row r="31">
          <cell r="R31">
            <v>1</v>
          </cell>
        </row>
        <row r="40">
          <cell r="R40">
            <v>5026.5482457436692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Check"/>
      <sheetName val="Sectional Properties"/>
      <sheetName val="Design_SB2"/>
      <sheetName val="Design_B"/>
      <sheetName val="Design_SR"/>
      <sheetName val="Design_P"/>
      <sheetName val="Design_O"/>
      <sheetName val="Design_SO"/>
      <sheetName val="Design_T"/>
      <sheetName val="Design_ST"/>
      <sheetName val="Design_HT"/>
    </sheetNames>
    <sheetDataSet>
      <sheetData sheetId="0">
        <row r="7">
          <cell r="U7">
            <v>1E-3</v>
          </cell>
        </row>
        <row r="9">
          <cell r="U9">
            <v>3.2808398950130001E-3</v>
          </cell>
        </row>
        <row r="10">
          <cell r="F10" t="str">
            <v>mm</v>
          </cell>
        </row>
        <row r="14">
          <cell r="F14" t="str">
            <v>N</v>
          </cell>
          <cell r="O14">
            <v>1</v>
          </cell>
        </row>
        <row r="15">
          <cell r="F15" t="str">
            <v>mm</v>
          </cell>
          <cell r="O15">
            <v>1</v>
          </cell>
        </row>
        <row r="16">
          <cell r="F16" t="str">
            <v>Nㆍmm</v>
          </cell>
        </row>
        <row r="17">
          <cell r="F17" t="str">
            <v>N / mm²</v>
          </cell>
          <cell r="O17">
            <v>1</v>
          </cell>
        </row>
        <row r="18">
          <cell r="F18" t="str">
            <v>mm²</v>
          </cell>
          <cell r="O18">
            <v>1</v>
          </cell>
        </row>
        <row r="22">
          <cell r="K22" t="str">
            <v>Italy</v>
          </cell>
        </row>
        <row r="23">
          <cell r="K23" t="str">
            <v>Fundamental</v>
          </cell>
        </row>
        <row r="24">
          <cell r="K24" t="str">
            <v>Long-Term</v>
          </cell>
        </row>
        <row r="27">
          <cell r="K27" t="str">
            <v>Fundamental</v>
          </cell>
        </row>
        <row r="28">
          <cell r="K28" t="str">
            <v>Long-Term</v>
          </cell>
        </row>
      </sheetData>
      <sheetData sheetId="1">
        <row r="10">
          <cell r="C10">
            <v>1</v>
          </cell>
        </row>
        <row r="17">
          <cell r="B17">
            <v>700</v>
          </cell>
          <cell r="C17">
            <v>700</v>
          </cell>
          <cell r="D17">
            <v>600</v>
          </cell>
          <cell r="E17">
            <v>600</v>
          </cell>
          <cell r="G17">
            <v>490000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4:M25"/>
  <sheetViews>
    <sheetView topLeftCell="A4" workbookViewId="0">
      <selection activeCell="F19" sqref="F19:L19"/>
    </sheetView>
  </sheetViews>
  <sheetFormatPr defaultRowHeight="14.25"/>
  <cols>
    <col min="5" max="5" width="17.75" customWidth="1"/>
    <col min="11" max="11" width="9.875" bestFit="1" customWidth="1"/>
  </cols>
  <sheetData>
    <row r="4" spans="5:13" ht="14.25" customHeight="1">
      <c r="G4" s="98" t="s">
        <v>0</v>
      </c>
      <c r="H4" s="98"/>
      <c r="I4" s="98"/>
      <c r="J4" s="98"/>
      <c r="K4" s="98"/>
      <c r="L4" s="98"/>
      <c r="M4" s="7"/>
    </row>
    <row r="5" spans="5:13" ht="14.25" customHeight="1">
      <c r="G5" s="98"/>
      <c r="H5" s="98"/>
      <c r="I5" s="98"/>
      <c r="J5" s="98"/>
      <c r="K5" s="98"/>
      <c r="L5" s="98"/>
      <c r="M5" s="7"/>
    </row>
    <row r="6" spans="5:13" ht="14.25" customHeight="1">
      <c r="G6" s="98"/>
      <c r="H6" s="98"/>
      <c r="I6" s="98"/>
      <c r="J6" s="98"/>
      <c r="K6" s="98"/>
      <c r="L6" s="98"/>
      <c r="M6" s="7"/>
    </row>
    <row r="7" spans="5:13" ht="14.25" customHeight="1">
      <c r="G7" s="98"/>
      <c r="H7" s="98"/>
      <c r="I7" s="98"/>
      <c r="J7" s="98"/>
      <c r="K7" s="98"/>
      <c r="L7" s="98"/>
      <c r="M7" s="7"/>
    </row>
    <row r="8" spans="5:13" ht="14.25" customHeight="1">
      <c r="G8" s="7"/>
      <c r="H8" s="7"/>
      <c r="I8" s="7"/>
      <c r="J8" s="7"/>
      <c r="K8" s="7"/>
      <c r="L8" s="7"/>
      <c r="M8" s="7"/>
    </row>
    <row r="10" spans="5:13" ht="15">
      <c r="J10" s="92"/>
      <c r="K10" s="93"/>
    </row>
    <row r="13" spans="5:13" ht="15.75" thickBot="1">
      <c r="K13" s="92" t="s">
        <v>337</v>
      </c>
      <c r="L13" s="93">
        <f ca="1">(TODAY())</f>
        <v>42948</v>
      </c>
    </row>
    <row r="14" spans="5:13" ht="15">
      <c r="E14" s="4" t="s">
        <v>1</v>
      </c>
      <c r="F14" s="99" t="s">
        <v>483</v>
      </c>
      <c r="G14" s="99"/>
      <c r="H14" s="99"/>
      <c r="I14" s="99"/>
      <c r="J14" s="99"/>
      <c r="K14" s="99"/>
      <c r="L14" s="100"/>
    </row>
    <row r="15" spans="5:13" ht="15">
      <c r="E15" s="5" t="s">
        <v>2</v>
      </c>
      <c r="F15" s="94" t="s">
        <v>484</v>
      </c>
      <c r="G15" s="94"/>
      <c r="H15" s="94"/>
      <c r="I15" s="94"/>
      <c r="J15" s="94"/>
      <c r="K15" s="94"/>
      <c r="L15" s="95"/>
    </row>
    <row r="16" spans="5:13" ht="15">
      <c r="E16" s="5" t="s">
        <v>482</v>
      </c>
      <c r="F16" s="94" t="s">
        <v>485</v>
      </c>
      <c r="G16" s="94"/>
      <c r="H16" s="94"/>
      <c r="I16" s="94"/>
      <c r="J16" s="94"/>
      <c r="K16" s="94"/>
      <c r="L16" s="95"/>
    </row>
    <row r="17" spans="5:12" ht="15">
      <c r="E17" s="5" t="s">
        <v>3</v>
      </c>
      <c r="F17" s="94" t="s">
        <v>486</v>
      </c>
      <c r="G17" s="94"/>
      <c r="H17" s="94"/>
      <c r="I17" s="94"/>
      <c r="J17" s="94"/>
      <c r="K17" s="94"/>
      <c r="L17" s="95"/>
    </row>
    <row r="18" spans="5:12" ht="30">
      <c r="E18" s="5" t="s">
        <v>4</v>
      </c>
      <c r="F18" s="94"/>
      <c r="G18" s="94"/>
      <c r="H18" s="94"/>
      <c r="I18" s="94"/>
      <c r="J18" s="94"/>
      <c r="K18" s="94"/>
      <c r="L18" s="95"/>
    </row>
    <row r="19" spans="5:12" ht="15">
      <c r="E19" s="5" t="s">
        <v>5</v>
      </c>
      <c r="F19" s="94" t="s">
        <v>488</v>
      </c>
      <c r="G19" s="94"/>
      <c r="H19" s="94"/>
      <c r="I19" s="94"/>
      <c r="J19" s="94"/>
      <c r="K19" s="94"/>
      <c r="L19" s="95"/>
    </row>
    <row r="20" spans="5:12" ht="15">
      <c r="E20" s="5" t="s">
        <v>6</v>
      </c>
      <c r="F20" s="94" t="s">
        <v>485</v>
      </c>
      <c r="G20" s="94"/>
      <c r="H20" s="94"/>
      <c r="I20" s="94"/>
      <c r="J20" s="94"/>
      <c r="K20" s="94"/>
      <c r="L20" s="95"/>
    </row>
    <row r="21" spans="5:12" ht="33.75" customHeight="1" thickBot="1">
      <c r="E21" s="6" t="s">
        <v>7</v>
      </c>
      <c r="F21" s="96" t="s">
        <v>487</v>
      </c>
      <c r="G21" s="96"/>
      <c r="H21" s="96"/>
      <c r="I21" s="96"/>
      <c r="J21" s="96"/>
      <c r="K21" s="96"/>
      <c r="L21" s="97"/>
    </row>
    <row r="22" spans="5:12" ht="15">
      <c r="E22" s="3"/>
      <c r="F22" s="1"/>
    </row>
    <row r="23" spans="5:12" ht="15">
      <c r="E23" s="3"/>
      <c r="F23" s="1"/>
    </row>
    <row r="24" spans="5:12" ht="15">
      <c r="E24" s="3"/>
      <c r="F24" s="1"/>
    </row>
    <row r="25" spans="5:12" ht="15">
      <c r="E25" s="2"/>
      <c r="F25" s="1"/>
    </row>
  </sheetData>
  <mergeCells count="9">
    <mergeCell ref="F19:L19"/>
    <mergeCell ref="F20:L20"/>
    <mergeCell ref="F21:L21"/>
    <mergeCell ref="G4:L7"/>
    <mergeCell ref="F14:L14"/>
    <mergeCell ref="F15:L15"/>
    <mergeCell ref="F16:L16"/>
    <mergeCell ref="F17:L17"/>
    <mergeCell ref="F18:L18"/>
  </mergeCells>
  <pageMargins left="0.7" right="0.7" top="0.75" bottom="0.75" header="0.3" footer="0.3"/>
  <pageSetup paperSize="9" orientation="portrait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2:U5"/>
  <sheetViews>
    <sheetView workbookViewId="0">
      <selection activeCell="U40" sqref="U40"/>
    </sheetView>
  </sheetViews>
  <sheetFormatPr defaultRowHeight="14.25"/>
  <sheetData>
    <row r="2" spans="7:21">
      <c r="G2" s="121" t="s">
        <v>336</v>
      </c>
      <c r="H2" s="121"/>
      <c r="I2" s="121"/>
      <c r="J2" s="121"/>
      <c r="K2" s="121"/>
      <c r="L2" s="121"/>
      <c r="M2" s="121"/>
      <c r="N2" s="121"/>
      <c r="O2" s="121"/>
      <c r="P2" s="121"/>
      <c r="Q2" s="121"/>
      <c r="R2" s="121"/>
      <c r="S2" s="121"/>
      <c r="T2" s="121"/>
      <c r="U2" s="121"/>
    </row>
    <row r="3" spans="7:21">
      <c r="G3" s="121"/>
      <c r="H3" s="121"/>
      <c r="I3" s="121"/>
      <c r="J3" s="121"/>
      <c r="K3" s="121"/>
      <c r="L3" s="121"/>
      <c r="M3" s="121"/>
      <c r="N3" s="121"/>
      <c r="O3" s="121"/>
      <c r="P3" s="121"/>
      <c r="Q3" s="121"/>
      <c r="R3" s="121"/>
      <c r="S3" s="121"/>
      <c r="T3" s="121"/>
      <c r="U3" s="121"/>
    </row>
    <row r="4" spans="7:21">
      <c r="G4" s="121"/>
      <c r="H4" s="121"/>
      <c r="I4" s="121"/>
      <c r="J4" s="121"/>
      <c r="K4" s="121"/>
      <c r="L4" s="121"/>
      <c r="M4" s="121"/>
      <c r="N4" s="121"/>
      <c r="O4" s="121"/>
      <c r="P4" s="121"/>
      <c r="Q4" s="121"/>
      <c r="R4" s="121"/>
      <c r="S4" s="121"/>
      <c r="T4" s="121"/>
      <c r="U4" s="121"/>
    </row>
    <row r="5" spans="7:21">
      <c r="G5" s="121"/>
      <c r="H5" s="121"/>
      <c r="I5" s="121"/>
      <c r="J5" s="121"/>
      <c r="K5" s="121"/>
      <c r="L5" s="121"/>
      <c r="M5" s="121"/>
      <c r="N5" s="121"/>
      <c r="O5" s="121"/>
      <c r="P5" s="121"/>
      <c r="Q5" s="121"/>
      <c r="R5" s="121"/>
      <c r="S5" s="121"/>
      <c r="T5" s="121"/>
      <c r="U5" s="121"/>
    </row>
  </sheetData>
  <mergeCells count="1">
    <mergeCell ref="G2:U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69"/>
  <sheetViews>
    <sheetView topLeftCell="A43" zoomScaleNormal="100" workbookViewId="0">
      <selection activeCell="K10" sqref="K10"/>
    </sheetView>
  </sheetViews>
  <sheetFormatPr defaultRowHeight="14.25"/>
  <sheetData>
    <row r="1" spans="1:18">
      <c r="G1" s="98" t="s">
        <v>8</v>
      </c>
      <c r="H1" s="98"/>
      <c r="I1" s="98"/>
      <c r="J1" s="98"/>
      <c r="K1" s="98"/>
      <c r="L1" s="98"/>
    </row>
    <row r="2" spans="1:18">
      <c r="G2" s="98"/>
      <c r="H2" s="98"/>
      <c r="I2" s="98"/>
      <c r="J2" s="98"/>
      <c r="K2" s="98"/>
      <c r="L2" s="98"/>
    </row>
    <row r="3" spans="1:18" ht="14.25" customHeight="1">
      <c r="G3" s="98"/>
      <c r="H3" s="98"/>
      <c r="I3" s="98"/>
      <c r="J3" s="98"/>
      <c r="K3" s="98"/>
      <c r="L3" s="98"/>
    </row>
    <row r="4" spans="1:18" ht="14.25" customHeight="1">
      <c r="G4" s="98"/>
      <c r="H4" s="98"/>
      <c r="I4" s="98"/>
      <c r="J4" s="98"/>
      <c r="K4" s="98"/>
      <c r="L4" s="98"/>
    </row>
    <row r="5" spans="1:18" ht="14.25" customHeight="1"/>
    <row r="6" spans="1:18" ht="14.25" customHeight="1"/>
    <row r="7" spans="1:18" ht="14.25" customHeight="1"/>
    <row r="8" spans="1:18">
      <c r="B8" t="s">
        <v>491</v>
      </c>
    </row>
    <row r="9" spans="1:18">
      <c r="B9" t="s">
        <v>492</v>
      </c>
    </row>
    <row r="10" spans="1:18">
      <c r="B10" t="s">
        <v>490</v>
      </c>
    </row>
    <row r="11" spans="1:18">
      <c r="B11" t="s">
        <v>493</v>
      </c>
    </row>
    <row r="12" spans="1:18">
      <c r="B12" t="s">
        <v>497</v>
      </c>
    </row>
    <row r="13" spans="1:18">
      <c r="A13" s="165"/>
      <c r="B13" s="165"/>
      <c r="C13" s="165"/>
      <c r="D13" s="165"/>
      <c r="E13" s="165"/>
      <c r="F13" s="165"/>
      <c r="G13" s="165"/>
      <c r="H13" s="165"/>
      <c r="I13" s="165"/>
      <c r="J13" s="165"/>
      <c r="K13" s="165"/>
      <c r="L13" s="165"/>
      <c r="M13" s="165"/>
      <c r="N13" s="165"/>
      <c r="O13" s="165"/>
      <c r="P13" s="165"/>
      <c r="Q13" s="165"/>
      <c r="R13" s="165"/>
    </row>
    <row r="14" spans="1:18">
      <c r="A14" s="165"/>
      <c r="B14" s="165"/>
      <c r="C14" s="165"/>
      <c r="D14" s="165"/>
      <c r="E14" s="165"/>
      <c r="F14" s="165"/>
      <c r="G14" s="165"/>
      <c r="H14" s="165"/>
      <c r="I14" s="165"/>
      <c r="J14" s="165"/>
      <c r="K14" s="165"/>
      <c r="L14" s="165"/>
      <c r="M14" s="165"/>
      <c r="N14" s="165"/>
      <c r="O14" s="165"/>
      <c r="P14" s="165"/>
      <c r="Q14" s="165"/>
      <c r="R14" s="165"/>
    </row>
    <row r="15" spans="1:18">
      <c r="A15" s="165"/>
      <c r="B15" s="165"/>
      <c r="C15" s="165"/>
      <c r="D15" s="165"/>
      <c r="E15" s="165" t="s">
        <v>489</v>
      </c>
      <c r="F15" s="165"/>
      <c r="G15" s="165"/>
      <c r="H15" s="165"/>
      <c r="I15" s="165"/>
      <c r="J15" s="165"/>
      <c r="K15" s="165"/>
      <c r="L15" s="165"/>
      <c r="M15" s="165"/>
      <c r="N15" s="165"/>
      <c r="O15" s="165"/>
      <c r="P15" s="165"/>
      <c r="Q15" s="165"/>
      <c r="R15" s="165"/>
    </row>
    <row r="16" spans="1:18">
      <c r="A16" s="165"/>
      <c r="B16" s="165"/>
      <c r="C16" s="165"/>
      <c r="D16" s="165"/>
      <c r="E16" s="165"/>
      <c r="F16" s="165"/>
      <c r="G16" s="165"/>
      <c r="H16" s="165"/>
      <c r="I16" s="165"/>
      <c r="J16" s="165"/>
      <c r="K16" s="165"/>
      <c r="L16" s="165"/>
      <c r="M16" s="165"/>
      <c r="N16" s="165"/>
      <c r="O16" s="165"/>
      <c r="P16" s="165"/>
      <c r="Q16" s="165"/>
      <c r="R16" s="165"/>
    </row>
    <row r="17" spans="1:22">
      <c r="A17" s="165"/>
      <c r="B17" s="165"/>
      <c r="C17" s="165"/>
      <c r="D17" s="165"/>
      <c r="E17" s="165"/>
      <c r="F17" s="165"/>
      <c r="G17" s="165"/>
      <c r="H17" s="165"/>
      <c r="I17" s="165"/>
      <c r="J17" s="165"/>
      <c r="K17" s="165"/>
      <c r="L17" s="165"/>
      <c r="M17" s="165"/>
      <c r="N17" s="165"/>
      <c r="O17" s="165"/>
      <c r="P17" s="165"/>
      <c r="Q17" s="165"/>
      <c r="R17" s="165"/>
      <c r="V17" s="164"/>
    </row>
    <row r="18" spans="1:22">
      <c r="A18" s="165"/>
      <c r="B18" s="165"/>
      <c r="C18" s="165"/>
      <c r="D18" s="165"/>
      <c r="E18" s="165"/>
      <c r="F18" s="165"/>
      <c r="G18" s="165"/>
      <c r="H18" s="165"/>
      <c r="I18" s="165"/>
      <c r="J18" s="165"/>
      <c r="K18" s="165"/>
      <c r="L18" s="165"/>
      <c r="M18" s="165"/>
      <c r="N18" s="165"/>
      <c r="O18" s="165"/>
      <c r="P18" s="165"/>
      <c r="Q18" s="165"/>
      <c r="R18" s="165"/>
    </row>
    <row r="19" spans="1:22">
      <c r="A19" s="165"/>
      <c r="B19" s="165"/>
      <c r="C19" s="165"/>
      <c r="D19" s="165"/>
      <c r="E19" s="165"/>
      <c r="F19" s="165"/>
      <c r="G19" s="165"/>
      <c r="H19" s="165"/>
      <c r="I19" s="165"/>
      <c r="J19" s="165"/>
      <c r="K19" s="165"/>
      <c r="L19" s="165"/>
      <c r="M19" s="165"/>
      <c r="N19" s="165"/>
      <c r="O19" s="165"/>
      <c r="P19" s="165"/>
      <c r="Q19" s="165"/>
      <c r="R19" s="165"/>
    </row>
    <row r="20" spans="1:22">
      <c r="A20" s="165"/>
      <c r="B20" s="165"/>
      <c r="C20" s="165"/>
      <c r="D20" s="165"/>
      <c r="E20" s="165"/>
      <c r="F20" s="165"/>
      <c r="G20" s="165"/>
      <c r="H20" s="165"/>
      <c r="I20" s="165"/>
      <c r="J20" s="165"/>
      <c r="K20" s="165"/>
      <c r="L20" s="165"/>
      <c r="M20" s="165"/>
      <c r="N20" s="165"/>
      <c r="O20" s="165"/>
      <c r="P20" s="165"/>
      <c r="Q20" s="165"/>
      <c r="R20" s="165"/>
    </row>
    <row r="21" spans="1:22">
      <c r="A21" s="165"/>
      <c r="B21" s="165"/>
      <c r="C21" s="165"/>
      <c r="D21" s="165"/>
      <c r="E21" s="165"/>
      <c r="F21" s="165"/>
      <c r="G21" s="165"/>
      <c r="H21" s="165"/>
      <c r="I21" s="165"/>
      <c r="J21" s="165"/>
      <c r="K21" s="165"/>
      <c r="L21" s="165"/>
      <c r="M21" s="165"/>
      <c r="N21" s="165"/>
      <c r="O21" s="165"/>
      <c r="P21" s="165"/>
      <c r="Q21" s="165"/>
      <c r="R21" s="165"/>
    </row>
    <row r="22" spans="1:22">
      <c r="A22" s="165"/>
      <c r="B22" s="165"/>
      <c r="C22" s="165"/>
      <c r="D22" s="165"/>
      <c r="E22" s="165"/>
      <c r="F22" s="165"/>
      <c r="G22" s="165"/>
      <c r="H22" s="165"/>
      <c r="I22" s="165"/>
      <c r="J22" s="165"/>
      <c r="K22" s="165"/>
      <c r="L22" s="165"/>
      <c r="M22" s="165"/>
      <c r="N22" s="165"/>
      <c r="O22" s="165"/>
      <c r="P22" s="165"/>
      <c r="Q22" s="165"/>
      <c r="R22" s="165"/>
    </row>
    <row r="23" spans="1:22">
      <c r="A23" s="165"/>
      <c r="B23" s="165"/>
      <c r="C23" s="165"/>
      <c r="D23" s="165"/>
      <c r="E23" s="165"/>
      <c r="F23" s="165"/>
      <c r="G23" s="165"/>
      <c r="H23" s="165"/>
      <c r="I23" s="165"/>
      <c r="J23" s="165"/>
      <c r="K23" s="165"/>
      <c r="L23" s="165"/>
      <c r="M23" s="165"/>
      <c r="N23" s="165"/>
      <c r="O23" s="165"/>
      <c r="P23" s="165"/>
      <c r="Q23" s="165"/>
      <c r="R23" s="165"/>
    </row>
    <row r="24" spans="1:22">
      <c r="A24" s="165"/>
      <c r="B24" s="165"/>
      <c r="C24" s="165"/>
      <c r="D24" s="165"/>
      <c r="E24" s="165"/>
      <c r="F24" s="165"/>
      <c r="G24" s="165"/>
      <c r="H24" s="165"/>
      <c r="I24" s="165"/>
      <c r="J24" s="165"/>
      <c r="K24" s="165"/>
      <c r="L24" s="165"/>
      <c r="M24" s="165"/>
      <c r="N24" s="165"/>
      <c r="O24" s="165"/>
      <c r="P24" s="165"/>
      <c r="Q24" s="165"/>
      <c r="R24" s="165"/>
    </row>
    <row r="25" spans="1:22">
      <c r="A25" s="165"/>
      <c r="B25" s="165"/>
      <c r="C25" s="165"/>
      <c r="D25" s="165"/>
      <c r="E25" s="165"/>
      <c r="F25" s="165"/>
      <c r="G25" s="165"/>
      <c r="H25" s="165"/>
      <c r="I25" s="165"/>
      <c r="J25" s="165"/>
      <c r="K25" s="165"/>
      <c r="L25" s="165"/>
      <c r="M25" s="165"/>
      <c r="N25" s="165"/>
      <c r="O25" s="165"/>
      <c r="P25" s="165"/>
      <c r="Q25" s="165"/>
      <c r="R25" s="165"/>
    </row>
    <row r="26" spans="1:22">
      <c r="A26" s="165"/>
      <c r="B26" s="165"/>
      <c r="C26" s="165"/>
      <c r="D26" s="165"/>
      <c r="E26" s="165"/>
      <c r="F26" s="165"/>
      <c r="G26" s="165"/>
      <c r="H26" s="165"/>
      <c r="I26" s="165"/>
      <c r="J26" s="165"/>
      <c r="K26" s="165"/>
      <c r="L26" s="165"/>
      <c r="M26" s="165"/>
      <c r="N26" s="165"/>
      <c r="O26" s="165"/>
      <c r="P26" s="165"/>
      <c r="Q26" s="165"/>
      <c r="R26" s="165"/>
    </row>
    <row r="27" spans="1:22">
      <c r="A27" s="165"/>
      <c r="B27" s="165"/>
      <c r="C27" s="165"/>
      <c r="D27" s="165"/>
      <c r="E27" s="165"/>
      <c r="F27" s="165"/>
      <c r="G27" s="165"/>
      <c r="H27" s="165"/>
      <c r="I27" s="165"/>
      <c r="J27" s="165"/>
      <c r="K27" s="165"/>
      <c r="L27" s="165"/>
      <c r="M27" s="165"/>
      <c r="N27" s="165"/>
      <c r="O27" s="165"/>
      <c r="P27" s="165"/>
      <c r="Q27" s="165"/>
      <c r="R27" s="165"/>
    </row>
    <row r="28" spans="1:22">
      <c r="A28" s="165"/>
      <c r="B28" s="165"/>
      <c r="C28" s="165"/>
      <c r="D28" s="165"/>
      <c r="E28" s="165"/>
      <c r="F28" s="165"/>
      <c r="G28" s="165"/>
      <c r="H28" s="165"/>
      <c r="I28" s="165"/>
      <c r="J28" s="165"/>
      <c r="K28" s="165"/>
      <c r="L28" s="165"/>
      <c r="M28" s="165"/>
      <c r="N28" s="165"/>
      <c r="O28" s="165"/>
      <c r="P28" s="165"/>
      <c r="Q28" s="165"/>
      <c r="R28" s="165"/>
    </row>
    <row r="29" spans="1:22">
      <c r="A29" s="165"/>
      <c r="B29" s="165"/>
      <c r="C29" s="165"/>
      <c r="D29" s="165"/>
      <c r="E29" s="165"/>
      <c r="F29" s="165"/>
      <c r="G29" s="165"/>
      <c r="H29" s="165"/>
      <c r="I29" s="165"/>
      <c r="J29" s="165"/>
      <c r="K29" s="165"/>
      <c r="L29" s="165"/>
      <c r="M29" s="165"/>
      <c r="N29" s="165"/>
      <c r="O29" s="165"/>
      <c r="P29" s="165"/>
      <c r="Q29" s="165"/>
      <c r="R29" s="165"/>
    </row>
    <row r="30" spans="1:22">
      <c r="A30" s="165"/>
      <c r="B30" s="165"/>
      <c r="C30" s="165"/>
      <c r="D30" s="165"/>
      <c r="E30" s="165"/>
      <c r="F30" s="165"/>
      <c r="G30" s="165"/>
      <c r="H30" s="165"/>
      <c r="I30" s="165"/>
      <c r="J30" s="165"/>
      <c r="K30" s="165"/>
      <c r="L30" s="165"/>
      <c r="M30" s="165"/>
      <c r="N30" s="165"/>
      <c r="O30" s="165"/>
      <c r="P30" s="165"/>
      <c r="Q30" s="165"/>
      <c r="R30" s="165"/>
    </row>
    <row r="31" spans="1:22">
      <c r="A31" s="165"/>
      <c r="B31" s="165"/>
      <c r="C31" s="165"/>
      <c r="D31" s="165"/>
      <c r="E31" s="165"/>
      <c r="F31" s="165"/>
      <c r="G31" s="165"/>
      <c r="H31" s="165"/>
      <c r="I31" s="165"/>
      <c r="J31" s="165"/>
      <c r="K31" s="165"/>
      <c r="L31" s="165"/>
      <c r="M31" s="165"/>
      <c r="N31" s="165"/>
      <c r="O31" s="165"/>
      <c r="P31" s="165"/>
      <c r="Q31" s="165"/>
      <c r="R31" s="165"/>
    </row>
    <row r="32" spans="1:22">
      <c r="A32" s="165"/>
      <c r="B32" s="165"/>
      <c r="C32" s="165"/>
      <c r="D32" s="165"/>
      <c r="E32" s="165"/>
      <c r="F32" s="165"/>
      <c r="G32" s="165"/>
      <c r="H32" s="165"/>
      <c r="I32" s="165"/>
      <c r="J32" s="165"/>
      <c r="K32" s="165"/>
      <c r="L32" s="165"/>
      <c r="M32" s="165"/>
      <c r="N32" s="165"/>
      <c r="O32" s="165"/>
      <c r="P32" s="165"/>
      <c r="Q32" s="165"/>
      <c r="R32" s="165"/>
    </row>
    <row r="33" spans="1:18">
      <c r="A33" s="165"/>
      <c r="B33" s="165"/>
      <c r="C33" s="165"/>
      <c r="D33" s="165"/>
      <c r="E33" s="165"/>
      <c r="F33" s="165"/>
      <c r="G33" s="165"/>
      <c r="H33" s="165"/>
      <c r="I33" s="165"/>
      <c r="J33" s="165"/>
      <c r="K33" s="165"/>
      <c r="L33" s="165"/>
      <c r="M33" s="165"/>
      <c r="N33" s="165"/>
      <c r="O33" s="165"/>
      <c r="P33" s="165"/>
      <c r="Q33" s="165"/>
      <c r="R33" s="165"/>
    </row>
    <row r="34" spans="1:18">
      <c r="A34" s="165"/>
      <c r="B34" s="165"/>
      <c r="C34" s="165"/>
      <c r="D34" s="165"/>
      <c r="E34" s="165"/>
      <c r="F34" s="165"/>
      <c r="G34" s="165"/>
      <c r="H34" s="165"/>
      <c r="I34" s="165"/>
      <c r="J34" s="165"/>
      <c r="K34" s="165"/>
      <c r="L34" s="165"/>
      <c r="M34" s="165"/>
      <c r="N34" s="165"/>
      <c r="O34" s="165"/>
      <c r="P34" s="165"/>
      <c r="Q34" s="165"/>
      <c r="R34" s="165"/>
    </row>
    <row r="35" spans="1:18">
      <c r="A35" s="165"/>
      <c r="B35" s="165"/>
      <c r="C35" s="165"/>
      <c r="D35" s="165"/>
      <c r="E35" s="165"/>
      <c r="F35" s="165"/>
      <c r="G35" s="165"/>
      <c r="H35" s="165"/>
      <c r="I35" s="165"/>
      <c r="J35" s="165"/>
      <c r="K35" s="165"/>
      <c r="L35" s="165"/>
      <c r="M35" s="165"/>
      <c r="N35" s="165"/>
      <c r="O35" s="165"/>
      <c r="P35" s="165"/>
      <c r="Q35" s="165"/>
      <c r="R35" s="165"/>
    </row>
    <row r="36" spans="1:18">
      <c r="A36" s="165"/>
      <c r="B36" s="165"/>
      <c r="C36" s="165"/>
      <c r="D36" s="165"/>
      <c r="E36" s="165"/>
      <c r="F36" s="165"/>
      <c r="G36" s="165"/>
      <c r="H36" s="165"/>
      <c r="I36" s="165"/>
      <c r="J36" s="165"/>
      <c r="K36" s="165"/>
      <c r="L36" s="165"/>
      <c r="M36" s="165"/>
      <c r="N36" s="165"/>
      <c r="O36" s="165"/>
      <c r="P36" s="165"/>
      <c r="Q36" s="165"/>
      <c r="R36" s="165"/>
    </row>
    <row r="37" spans="1:18">
      <c r="A37" s="165"/>
      <c r="B37" s="165"/>
      <c r="C37" s="165"/>
      <c r="D37" s="165"/>
      <c r="E37" s="165"/>
      <c r="F37" s="165"/>
      <c r="G37" s="165"/>
      <c r="H37" s="165"/>
      <c r="I37" s="165"/>
      <c r="J37" s="165"/>
      <c r="K37" s="165"/>
      <c r="L37" s="165"/>
      <c r="M37" s="165"/>
      <c r="N37" s="165"/>
      <c r="O37" s="165"/>
      <c r="P37" s="165"/>
      <c r="Q37" s="165"/>
      <c r="R37" s="165"/>
    </row>
    <row r="38" spans="1:18">
      <c r="A38" s="165"/>
      <c r="B38" s="165"/>
      <c r="C38" s="165"/>
      <c r="D38" s="165"/>
      <c r="E38" s="165"/>
      <c r="F38" s="165"/>
      <c r="G38" s="165"/>
      <c r="H38" s="165"/>
      <c r="I38" s="165"/>
      <c r="J38" s="165"/>
      <c r="K38" s="165"/>
      <c r="L38" s="165"/>
      <c r="M38" s="165"/>
      <c r="N38" s="165"/>
      <c r="O38" s="165"/>
      <c r="P38" s="165"/>
      <c r="Q38" s="165"/>
      <c r="R38" s="165"/>
    </row>
    <row r="39" spans="1:18">
      <c r="A39" s="165"/>
      <c r="B39" s="165"/>
      <c r="C39" s="165"/>
      <c r="D39" s="165"/>
      <c r="E39" s="165"/>
      <c r="F39" s="165"/>
      <c r="G39" s="165"/>
      <c r="H39" s="165"/>
      <c r="I39" s="165"/>
      <c r="J39" s="165"/>
      <c r="K39" s="165"/>
      <c r="L39" s="165"/>
      <c r="M39" s="165"/>
      <c r="N39" s="165"/>
      <c r="O39" s="165"/>
      <c r="P39" s="165"/>
      <c r="Q39" s="165"/>
      <c r="R39" s="165"/>
    </row>
    <row r="40" spans="1:18">
      <c r="A40" s="165"/>
      <c r="B40" s="165"/>
      <c r="C40" s="165"/>
      <c r="D40" s="165"/>
      <c r="E40" s="165"/>
      <c r="F40" s="165"/>
      <c r="G40" s="165"/>
      <c r="H40" s="165"/>
      <c r="I40" s="165"/>
      <c r="J40" s="165"/>
      <c r="K40" s="165"/>
      <c r="L40" s="165"/>
      <c r="M40" s="165"/>
      <c r="N40" s="165"/>
      <c r="O40" s="165"/>
      <c r="P40" s="165"/>
      <c r="Q40" s="165"/>
      <c r="R40" s="165"/>
    </row>
    <row r="41" spans="1:18">
      <c r="A41" s="165"/>
      <c r="B41" s="165"/>
      <c r="C41" s="165"/>
      <c r="D41" s="165"/>
      <c r="E41" s="165"/>
      <c r="F41" s="165"/>
      <c r="G41" s="165"/>
      <c r="H41" s="165"/>
      <c r="I41" s="165"/>
      <c r="J41" s="165"/>
      <c r="K41" s="165"/>
      <c r="L41" s="165"/>
      <c r="M41" s="165"/>
      <c r="N41" s="165"/>
      <c r="O41" s="165"/>
      <c r="P41" s="165"/>
      <c r="Q41" s="165"/>
      <c r="R41" s="165"/>
    </row>
    <row r="42" spans="1:18">
      <c r="A42" s="165"/>
      <c r="B42" s="165"/>
      <c r="C42" s="165"/>
      <c r="D42" s="165"/>
      <c r="E42" s="165"/>
      <c r="F42" s="165"/>
      <c r="G42" s="165"/>
      <c r="H42" s="165"/>
      <c r="I42" s="165"/>
      <c r="J42" s="165"/>
      <c r="K42" s="165"/>
      <c r="L42" s="165"/>
      <c r="M42" s="165"/>
      <c r="N42" s="165"/>
      <c r="O42" s="165"/>
      <c r="P42" s="165"/>
      <c r="Q42" s="165"/>
      <c r="R42" s="165"/>
    </row>
    <row r="43" spans="1:18">
      <c r="A43" s="165"/>
      <c r="B43" s="165"/>
      <c r="C43" s="165"/>
      <c r="D43" s="165"/>
      <c r="E43" s="165"/>
      <c r="F43" s="165"/>
      <c r="G43" s="165"/>
      <c r="H43" s="165"/>
      <c r="I43" s="165"/>
      <c r="J43" s="165"/>
      <c r="K43" s="165"/>
      <c r="L43" s="165"/>
      <c r="M43" s="165"/>
      <c r="N43" s="165"/>
      <c r="O43" s="165"/>
      <c r="P43" s="165"/>
      <c r="Q43" s="165"/>
      <c r="R43" s="165"/>
    </row>
    <row r="44" spans="1:18">
      <c r="A44" s="165"/>
      <c r="B44" s="165"/>
      <c r="C44" s="165"/>
      <c r="D44" s="165"/>
      <c r="E44" s="165"/>
      <c r="F44" s="165"/>
      <c r="G44" s="165"/>
      <c r="H44" s="165"/>
      <c r="I44" s="165"/>
      <c r="J44" s="165"/>
      <c r="K44" s="165"/>
      <c r="L44" s="165"/>
      <c r="M44" s="165"/>
      <c r="N44" s="165"/>
      <c r="O44" s="165"/>
      <c r="P44" s="165"/>
      <c r="Q44" s="165"/>
      <c r="R44" s="165"/>
    </row>
    <row r="45" spans="1:18">
      <c r="A45" s="165"/>
      <c r="B45" s="165"/>
      <c r="C45" s="165"/>
      <c r="D45" s="165"/>
      <c r="E45" s="165"/>
      <c r="F45" s="165"/>
      <c r="G45" s="165"/>
      <c r="H45" s="165"/>
      <c r="I45" s="165"/>
      <c r="J45" s="165"/>
      <c r="K45" s="165"/>
      <c r="L45" s="165"/>
      <c r="M45" s="165"/>
      <c r="N45" s="165"/>
      <c r="O45" s="165"/>
      <c r="P45" s="165"/>
      <c r="Q45" s="165"/>
      <c r="R45" s="165"/>
    </row>
    <row r="46" spans="1:18">
      <c r="A46" s="165"/>
      <c r="B46" s="165"/>
      <c r="C46" s="165"/>
      <c r="D46" s="165"/>
      <c r="E46" s="165"/>
      <c r="F46" s="165"/>
      <c r="G46" s="165"/>
      <c r="H46" s="165"/>
      <c r="I46" s="165"/>
      <c r="J46" s="165"/>
      <c r="K46" s="165"/>
      <c r="L46" s="165"/>
      <c r="M46" s="165"/>
      <c r="N46" s="165"/>
      <c r="O46" s="165"/>
      <c r="P46" s="165"/>
      <c r="Q46" s="165"/>
      <c r="R46" s="165"/>
    </row>
    <row r="47" spans="1:18">
      <c r="A47" s="165"/>
      <c r="B47" s="165"/>
      <c r="C47" s="165"/>
      <c r="D47" s="165"/>
      <c r="E47" s="165"/>
      <c r="F47" s="165"/>
      <c r="G47" s="165"/>
      <c r="H47" s="165"/>
      <c r="I47" s="165"/>
      <c r="J47" s="165"/>
      <c r="K47" s="165"/>
      <c r="L47" s="165"/>
      <c r="M47" s="165"/>
      <c r="N47" s="165"/>
      <c r="O47" s="165"/>
      <c r="P47" s="165"/>
      <c r="Q47" s="165"/>
      <c r="R47" s="165"/>
    </row>
    <row r="48" spans="1:18">
      <c r="A48" s="165"/>
      <c r="B48" s="165"/>
      <c r="C48" s="165"/>
      <c r="D48" s="165"/>
      <c r="E48" s="165"/>
      <c r="F48" s="165"/>
      <c r="G48" s="165"/>
      <c r="H48" s="165"/>
      <c r="I48" s="165"/>
      <c r="J48" s="165"/>
      <c r="K48" s="165"/>
      <c r="L48" s="165"/>
      <c r="M48" s="165"/>
      <c r="N48" s="165"/>
      <c r="O48" s="165"/>
      <c r="P48" s="165"/>
      <c r="Q48" s="165"/>
      <c r="R48" s="165"/>
    </row>
    <row r="49" spans="1:18">
      <c r="A49" s="165"/>
      <c r="B49" s="165"/>
      <c r="C49" s="165"/>
      <c r="D49" s="165"/>
      <c r="E49" s="165"/>
      <c r="F49" s="165"/>
      <c r="G49" s="165"/>
      <c r="H49" s="165"/>
      <c r="I49" s="165"/>
      <c r="J49" s="165"/>
      <c r="K49" s="165"/>
      <c r="L49" s="165"/>
      <c r="M49" s="165"/>
      <c r="N49" s="165"/>
      <c r="O49" s="165"/>
      <c r="P49" s="165"/>
      <c r="Q49" s="165"/>
      <c r="R49" s="165"/>
    </row>
    <row r="50" spans="1:18">
      <c r="A50" s="165"/>
      <c r="B50" s="165"/>
      <c r="C50" s="165"/>
      <c r="D50" s="165"/>
      <c r="E50" s="165"/>
      <c r="F50" s="165"/>
      <c r="G50" s="165"/>
      <c r="H50" s="165"/>
      <c r="I50" s="165"/>
      <c r="J50" s="165"/>
      <c r="K50" s="165"/>
      <c r="L50" s="165"/>
      <c r="M50" s="165"/>
      <c r="N50" s="165"/>
      <c r="O50" s="165"/>
      <c r="P50" s="165"/>
      <c r="Q50" s="165"/>
      <c r="R50" s="165"/>
    </row>
    <row r="51" spans="1:18">
      <c r="A51" s="165"/>
      <c r="B51" s="165"/>
      <c r="C51" s="165"/>
      <c r="D51" s="165"/>
      <c r="E51" s="165"/>
      <c r="F51" s="165"/>
      <c r="G51" s="165"/>
      <c r="H51" s="165"/>
      <c r="I51" s="165"/>
      <c r="J51" s="165"/>
      <c r="K51" s="165"/>
      <c r="L51" s="165"/>
      <c r="M51" s="165"/>
      <c r="N51" s="165"/>
      <c r="O51" s="165"/>
      <c r="P51" s="165"/>
      <c r="Q51" s="165"/>
      <c r="R51" s="165"/>
    </row>
    <row r="52" spans="1:18">
      <c r="A52" s="165"/>
      <c r="B52" s="165"/>
      <c r="C52" s="165"/>
      <c r="D52" s="165"/>
      <c r="E52" s="165"/>
      <c r="F52" s="165"/>
      <c r="G52" s="165"/>
      <c r="H52" s="165"/>
      <c r="I52" s="165"/>
      <c r="J52" s="165"/>
      <c r="K52" s="165"/>
      <c r="L52" s="165"/>
      <c r="M52" s="165"/>
      <c r="N52" s="165"/>
      <c r="O52" s="165"/>
      <c r="P52" s="165"/>
      <c r="Q52" s="165"/>
      <c r="R52" s="165"/>
    </row>
    <row r="53" spans="1:18">
      <c r="A53" s="165"/>
      <c r="B53" s="165"/>
      <c r="C53" s="165"/>
      <c r="D53" s="165"/>
      <c r="E53" s="165"/>
      <c r="F53" s="165"/>
      <c r="G53" s="165"/>
      <c r="H53" s="165"/>
      <c r="I53" s="165"/>
      <c r="J53" s="165"/>
      <c r="K53" s="165"/>
      <c r="L53" s="165"/>
      <c r="M53" s="165"/>
      <c r="N53" s="165"/>
      <c r="O53" s="165"/>
      <c r="P53" s="165"/>
      <c r="Q53" s="165"/>
      <c r="R53" s="165"/>
    </row>
    <row r="54" spans="1:18">
      <c r="A54" s="165"/>
      <c r="B54" s="165"/>
      <c r="C54" s="165"/>
      <c r="D54" s="165"/>
      <c r="E54" s="165"/>
      <c r="F54" s="165"/>
      <c r="G54" s="165"/>
      <c r="H54" s="165"/>
      <c r="I54" s="165"/>
      <c r="J54" s="165"/>
      <c r="K54" s="165"/>
      <c r="L54" s="165"/>
      <c r="M54" s="165"/>
      <c r="N54" s="165"/>
      <c r="O54" s="165"/>
      <c r="P54" s="165"/>
      <c r="Q54" s="165"/>
      <c r="R54" s="165"/>
    </row>
    <row r="55" spans="1:18">
      <c r="A55" s="165"/>
      <c r="B55" s="165"/>
      <c r="C55" s="165"/>
      <c r="D55" s="165"/>
      <c r="E55" s="165"/>
      <c r="F55" s="165"/>
      <c r="G55" s="165"/>
      <c r="H55" s="165"/>
      <c r="I55" s="165"/>
      <c r="J55" s="165"/>
      <c r="K55" s="165"/>
      <c r="L55" s="165"/>
      <c r="M55" s="165"/>
      <c r="N55" s="165"/>
      <c r="O55" s="165"/>
      <c r="P55" s="165"/>
      <c r="Q55" s="165"/>
      <c r="R55" s="165"/>
    </row>
    <row r="56" spans="1:18">
      <c r="A56" s="165"/>
      <c r="B56" s="165"/>
      <c r="C56" s="165"/>
      <c r="D56" s="165"/>
      <c r="E56" s="165"/>
      <c r="F56" s="165"/>
      <c r="G56" s="165"/>
      <c r="H56" s="165"/>
      <c r="I56" s="165"/>
      <c r="J56" s="165"/>
      <c r="K56" s="165"/>
      <c r="L56" s="165"/>
      <c r="M56" s="165"/>
      <c r="N56" s="165"/>
      <c r="O56" s="165"/>
      <c r="P56" s="165"/>
      <c r="Q56" s="165"/>
      <c r="R56" s="165"/>
    </row>
    <row r="57" spans="1:18">
      <c r="A57" s="165"/>
      <c r="B57" s="165"/>
      <c r="C57" s="165"/>
      <c r="D57" s="165"/>
      <c r="E57" s="165" t="s">
        <v>489</v>
      </c>
      <c r="F57" s="165"/>
      <c r="G57" s="165"/>
      <c r="H57" s="165"/>
      <c r="I57" s="165"/>
      <c r="J57" s="165"/>
      <c r="K57" s="165"/>
      <c r="L57" s="165"/>
      <c r="M57" s="165"/>
      <c r="N57" s="165"/>
      <c r="O57" s="165"/>
      <c r="P57" s="165"/>
      <c r="Q57" s="165"/>
      <c r="R57" s="165"/>
    </row>
    <row r="58" spans="1:18">
      <c r="A58" s="165"/>
      <c r="B58" s="165"/>
      <c r="C58" s="165"/>
      <c r="D58" s="165"/>
      <c r="E58" s="165"/>
      <c r="F58" s="165"/>
      <c r="G58" s="165"/>
      <c r="H58" s="165"/>
      <c r="I58" s="165"/>
      <c r="J58" s="165"/>
      <c r="K58" s="165"/>
      <c r="L58" s="165"/>
      <c r="M58" s="165"/>
      <c r="N58" s="165"/>
      <c r="O58" s="165"/>
      <c r="P58" s="165"/>
      <c r="Q58" s="165"/>
      <c r="R58" s="165"/>
    </row>
    <row r="59" spans="1:18">
      <c r="A59" s="165"/>
      <c r="B59" s="165"/>
      <c r="C59" s="165"/>
      <c r="D59" s="165"/>
      <c r="E59" s="165"/>
      <c r="F59" s="165"/>
      <c r="G59" s="165"/>
      <c r="H59" s="165"/>
      <c r="I59" s="165"/>
      <c r="J59" s="165"/>
      <c r="K59" s="165"/>
      <c r="L59" s="165"/>
      <c r="M59" s="165"/>
      <c r="N59" s="165"/>
      <c r="O59" s="165"/>
      <c r="P59" s="165"/>
      <c r="Q59" s="165"/>
      <c r="R59" s="165"/>
    </row>
    <row r="60" spans="1:18">
      <c r="A60" s="165"/>
      <c r="B60" s="165"/>
      <c r="C60" s="165"/>
      <c r="D60" s="165"/>
      <c r="E60" s="165"/>
      <c r="F60" s="165"/>
      <c r="G60" s="165"/>
      <c r="H60" s="165"/>
      <c r="I60" s="165"/>
      <c r="J60" s="165"/>
      <c r="K60" s="165"/>
      <c r="L60" s="165" t="s">
        <v>496</v>
      </c>
      <c r="M60" s="165"/>
      <c r="N60" s="165"/>
      <c r="O60" s="165"/>
      <c r="P60" s="165"/>
      <c r="Q60" s="165"/>
      <c r="R60" s="165"/>
    </row>
    <row r="61" spans="1:18">
      <c r="A61" s="165"/>
      <c r="B61" s="165"/>
      <c r="C61" s="165"/>
      <c r="D61" s="165"/>
      <c r="E61" s="165"/>
      <c r="F61" s="165"/>
      <c r="G61" s="165"/>
      <c r="H61" s="165"/>
      <c r="I61" s="165"/>
      <c r="J61" s="165"/>
      <c r="K61" s="165"/>
      <c r="L61" s="165"/>
      <c r="M61" s="165"/>
      <c r="N61" s="165"/>
      <c r="O61" s="165"/>
      <c r="P61" s="165"/>
      <c r="Q61" s="165"/>
      <c r="R61" s="165"/>
    </row>
    <row r="63" spans="1:18">
      <c r="C63" t="s">
        <v>495</v>
      </c>
    </row>
    <row r="69" spans="11:11">
      <c r="K69" t="s">
        <v>494</v>
      </c>
    </row>
  </sheetData>
  <mergeCells count="1">
    <mergeCell ref="G1:L4"/>
  </mergeCells>
  <pageMargins left="0.7" right="0.7" top="0.75" bottom="0.75" header="0.3" footer="0.3"/>
  <pageSetup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20"/>
  <sheetViews>
    <sheetView topLeftCell="A7" zoomScale="115" zoomScaleNormal="115" workbookViewId="0">
      <selection activeCell="C22" sqref="C22"/>
    </sheetView>
  </sheetViews>
  <sheetFormatPr defaultRowHeight="14.25"/>
  <sheetData>
    <row r="1" spans="2:11">
      <c r="F1" s="98" t="s">
        <v>111</v>
      </c>
      <c r="G1" s="98"/>
      <c r="H1" s="98"/>
      <c r="I1" s="98"/>
      <c r="J1" s="98"/>
      <c r="K1" s="98"/>
    </row>
    <row r="2" spans="2:11">
      <c r="F2" s="98"/>
      <c r="G2" s="98"/>
      <c r="H2" s="98"/>
      <c r="I2" s="98"/>
      <c r="J2" s="98"/>
      <c r="K2" s="98"/>
    </row>
    <row r="3" spans="2:11">
      <c r="F3" s="98"/>
      <c r="G3" s="98"/>
      <c r="H3" s="98"/>
      <c r="I3" s="98"/>
      <c r="J3" s="98"/>
      <c r="K3" s="98"/>
    </row>
    <row r="4" spans="2:11">
      <c r="F4" s="98"/>
      <c r="G4" s="98"/>
      <c r="H4" s="98"/>
      <c r="I4" s="98"/>
      <c r="J4" s="98"/>
      <c r="K4" s="98"/>
    </row>
    <row r="9" spans="2:11">
      <c r="B9" t="s">
        <v>498</v>
      </c>
    </row>
    <row r="10" spans="2:11">
      <c r="B10" t="s">
        <v>499</v>
      </c>
    </row>
    <row r="20" spans="2:2">
      <c r="B20" t="s">
        <v>498</v>
      </c>
    </row>
  </sheetData>
  <mergeCells count="1">
    <mergeCell ref="F1:K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V238"/>
  <sheetViews>
    <sheetView topLeftCell="A208" zoomScale="85" zoomScaleNormal="85" workbookViewId="0">
      <selection activeCell="I225" sqref="I225"/>
    </sheetView>
  </sheetViews>
  <sheetFormatPr defaultRowHeight="15"/>
  <cols>
    <col min="1" max="2" width="9" style="8"/>
    <col min="3" max="3" width="16.375" style="8" customWidth="1"/>
    <col min="4" max="20" width="9" style="8"/>
    <col min="21" max="21" width="11.375" style="8" customWidth="1"/>
    <col min="22" max="16384" width="9" style="8"/>
  </cols>
  <sheetData>
    <row r="2" spans="1:21">
      <c r="E2" s="98" t="s">
        <v>110</v>
      </c>
      <c r="F2" s="98"/>
      <c r="G2" s="98"/>
      <c r="H2" s="98"/>
      <c r="I2" s="98"/>
      <c r="J2" s="98"/>
    </row>
    <row r="3" spans="1:21">
      <c r="E3" s="98"/>
      <c r="F3" s="98"/>
      <c r="G3" s="98"/>
      <c r="H3" s="98"/>
      <c r="I3" s="98"/>
      <c r="J3" s="98"/>
    </row>
    <row r="4" spans="1:21">
      <c r="E4" s="98"/>
      <c r="F4" s="98"/>
      <c r="G4" s="98"/>
      <c r="H4" s="98"/>
      <c r="I4" s="98"/>
      <c r="J4" s="98"/>
    </row>
    <row r="5" spans="1:21">
      <c r="E5" s="98"/>
      <c r="F5" s="98"/>
      <c r="G5" s="98"/>
      <c r="H5" s="98"/>
      <c r="I5" s="98"/>
      <c r="J5" s="98"/>
    </row>
    <row r="9" spans="1:21" ht="15.75" thickBot="1"/>
    <row r="10" spans="1:21" ht="15.75" thickBot="1">
      <c r="A10" s="116" t="s">
        <v>109</v>
      </c>
      <c r="B10" s="117"/>
      <c r="C10" s="117"/>
      <c r="D10" s="117"/>
      <c r="E10" s="117"/>
      <c r="F10" s="117"/>
      <c r="G10" s="117"/>
      <c r="H10" s="117"/>
      <c r="I10" s="117"/>
      <c r="J10" s="118"/>
      <c r="K10" s="114" t="s">
        <v>9</v>
      </c>
      <c r="L10" s="114"/>
      <c r="M10" s="114"/>
      <c r="N10" s="114"/>
      <c r="O10" s="114"/>
      <c r="P10" s="114"/>
      <c r="Q10" s="114"/>
      <c r="R10" s="114"/>
      <c r="S10" s="114"/>
      <c r="T10" s="114"/>
      <c r="U10" s="115"/>
    </row>
    <row r="11" spans="1:21" ht="15" customHeight="1">
      <c r="A11" s="14" t="s">
        <v>81</v>
      </c>
      <c r="B11" s="15"/>
      <c r="C11" s="15"/>
      <c r="D11" s="13" t="s">
        <v>80</v>
      </c>
      <c r="E11" s="15"/>
      <c r="F11" s="15">
        <f>Aa*fyk/gammas+0.85*ac*fck/gammac+As*fsk/gammas</f>
        <v>0</v>
      </c>
      <c r="G11" s="15" t="s">
        <v>38</v>
      </c>
      <c r="H11" s="119" t="s">
        <v>90</v>
      </c>
      <c r="I11" s="119"/>
      <c r="J11" s="120"/>
      <c r="K11" s="15"/>
      <c r="L11" s="15"/>
      <c r="M11" s="15"/>
      <c r="N11" s="15"/>
      <c r="O11" s="15"/>
      <c r="P11" s="15"/>
      <c r="Q11" s="15"/>
      <c r="R11" s="15"/>
      <c r="S11" s="15" t="s">
        <v>108</v>
      </c>
      <c r="T11" s="15"/>
      <c r="U11" s="17"/>
    </row>
    <row r="12" spans="1:21" ht="15" customHeight="1">
      <c r="A12" s="14"/>
      <c r="B12" s="13"/>
      <c r="C12" s="13"/>
      <c r="D12" s="13"/>
      <c r="E12" s="13"/>
      <c r="F12" s="13"/>
      <c r="G12" s="13"/>
      <c r="H12" s="104"/>
      <c r="I12" s="104"/>
      <c r="J12" s="105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2"/>
    </row>
    <row r="13" spans="1:21">
      <c r="A13" s="16" t="s">
        <v>59</v>
      </c>
      <c r="B13" s="13"/>
      <c r="C13" s="13"/>
      <c r="D13" s="13"/>
      <c r="E13" s="13"/>
      <c r="F13" s="13"/>
      <c r="G13" s="13"/>
      <c r="H13" s="104"/>
      <c r="I13" s="104"/>
      <c r="J13" s="105"/>
      <c r="K13" s="13"/>
      <c r="L13" s="13"/>
      <c r="M13" s="13"/>
      <c r="N13" s="13"/>
      <c r="O13" s="13"/>
      <c r="P13" s="13"/>
      <c r="Q13" s="13"/>
      <c r="S13" s="13" t="s">
        <v>107</v>
      </c>
      <c r="T13" s="13"/>
      <c r="U13" s="12"/>
    </row>
    <row r="14" spans="1:21">
      <c r="A14" s="14" t="s">
        <v>101</v>
      </c>
      <c r="B14" s="13"/>
      <c r="C14" s="13"/>
      <c r="D14" s="13" t="s">
        <v>100</v>
      </c>
      <c r="E14" s="13"/>
      <c r="F14" s="13">
        <f>Mx/Fx</f>
        <v>0.5</v>
      </c>
      <c r="G14" s="13" t="s">
        <v>106</v>
      </c>
      <c r="H14" s="21"/>
      <c r="I14" s="21"/>
      <c r="J14" s="20"/>
      <c r="K14" s="13"/>
      <c r="L14" s="13"/>
      <c r="M14" s="13"/>
      <c r="N14" s="13"/>
      <c r="O14" s="13"/>
      <c r="P14" s="13"/>
      <c r="Q14" s="13"/>
      <c r="S14" s="13"/>
      <c r="T14" s="13"/>
      <c r="U14" s="12"/>
    </row>
    <row r="15" spans="1:21">
      <c r="A15" s="14" t="s">
        <v>99</v>
      </c>
      <c r="B15" s="13"/>
      <c r="C15" s="13"/>
      <c r="D15" s="13" t="s">
        <v>99</v>
      </c>
      <c r="E15" s="13"/>
      <c r="F15" s="13">
        <f>F14/CD</f>
        <v>1.858736059479554E-2</v>
      </c>
      <c r="G15" s="13"/>
      <c r="H15" s="21"/>
      <c r="I15" s="21"/>
      <c r="J15" s="20"/>
      <c r="K15" s="13"/>
      <c r="L15" s="13"/>
      <c r="M15" s="13"/>
      <c r="N15" s="13"/>
      <c r="O15" s="13"/>
      <c r="P15" s="13"/>
      <c r="Q15" s="13"/>
      <c r="S15" s="13"/>
      <c r="T15" s="13"/>
      <c r="U15" s="12"/>
    </row>
    <row r="16" spans="1:21">
      <c r="A16" s="19" t="s">
        <v>105</v>
      </c>
      <c r="B16" s="13"/>
      <c r="C16" s="13"/>
      <c r="D16" s="13" t="s">
        <v>104</v>
      </c>
      <c r="E16" s="13"/>
      <c r="F16" s="13">
        <f>MIN(0.25*(3+2*F23),1)</f>
        <v>0.75</v>
      </c>
      <c r="G16" s="13"/>
      <c r="H16" s="21"/>
      <c r="I16" s="21"/>
      <c r="J16" s="20"/>
      <c r="K16" s="13"/>
      <c r="L16" s="13"/>
      <c r="M16" s="13"/>
      <c r="N16" s="13"/>
      <c r="O16" s="13"/>
      <c r="P16" s="13"/>
      <c r="Q16" s="13"/>
      <c r="S16" s="13"/>
      <c r="T16" s="13"/>
      <c r="U16" s="12"/>
    </row>
    <row r="17" spans="1:21">
      <c r="A17" s="19" t="s">
        <v>103</v>
      </c>
      <c r="B17" s="13"/>
      <c r="C17" s="13"/>
      <c r="D17" s="13" t="s">
        <v>102</v>
      </c>
      <c r="E17" s="13"/>
      <c r="F17" s="13">
        <f>MAX(0,4.9-18.5*F23+17*F23*F23)</f>
        <v>4.9000000000000004</v>
      </c>
      <c r="G17" s="13"/>
      <c r="H17" s="21"/>
      <c r="I17" s="21"/>
      <c r="J17" s="20"/>
      <c r="K17" s="13"/>
      <c r="L17" s="13"/>
      <c r="M17" s="13"/>
      <c r="N17" s="13"/>
      <c r="O17" s="13"/>
      <c r="P17" s="13"/>
      <c r="Q17" s="13"/>
      <c r="S17" s="13"/>
      <c r="T17" s="13"/>
      <c r="U17" s="12"/>
    </row>
    <row r="18" spans="1:21">
      <c r="A18" s="19" t="s">
        <v>98</v>
      </c>
      <c r="B18" s="13"/>
      <c r="C18" s="13"/>
      <c r="D18" s="13" t="s">
        <v>97</v>
      </c>
      <c r="E18" s="13"/>
      <c r="F18" s="13">
        <f>IF(F14=0, F16, IF(ABS(F15)&gt;0.1, 1, F16+(1-F16)*10*F15))</f>
        <v>0.79646840148698883</v>
      </c>
      <c r="G18" s="13"/>
      <c r="H18" s="13"/>
      <c r="I18" s="13"/>
      <c r="J18" s="12"/>
      <c r="K18" s="13"/>
      <c r="L18" s="13"/>
      <c r="M18" s="13"/>
      <c r="N18" s="13"/>
      <c r="O18" s="13"/>
      <c r="P18" s="13"/>
      <c r="Q18" s="13"/>
      <c r="R18" s="13"/>
      <c r="S18" s="13"/>
      <c r="T18" s="13"/>
      <c r="U18" s="12"/>
    </row>
    <row r="19" spans="1:21">
      <c r="A19" s="19" t="s">
        <v>96</v>
      </c>
      <c r="B19" s="13"/>
      <c r="C19" s="13"/>
      <c r="D19" s="13" t="s">
        <v>95</v>
      </c>
      <c r="E19" s="13"/>
      <c r="F19" s="13">
        <f>IF(F14=0,F17,IF(ABS(F15)&gt;0.1,0,F17*(1-10*F15)))</f>
        <v>3.9892193308550188</v>
      </c>
      <c r="G19" s="13"/>
      <c r="H19" s="13"/>
      <c r="I19" s="13"/>
      <c r="J19" s="12"/>
      <c r="K19" s="13"/>
      <c r="L19" s="13"/>
      <c r="M19" s="13"/>
      <c r="N19" s="13"/>
      <c r="O19" s="13"/>
      <c r="P19" s="13"/>
      <c r="Q19" s="13"/>
      <c r="R19" s="13"/>
      <c r="S19" s="13"/>
      <c r="T19" s="13"/>
      <c r="U19" s="12"/>
    </row>
    <row r="20" spans="1:21">
      <c r="A20" s="14" t="s">
        <v>88</v>
      </c>
      <c r="B20" s="13"/>
      <c r="C20" s="13"/>
      <c r="D20" s="13" t="s">
        <v>87</v>
      </c>
      <c r="E20" s="13"/>
      <c r="F20" s="13"/>
      <c r="G20" s="13"/>
      <c r="H20" s="13"/>
      <c r="I20" s="13"/>
      <c r="J20" s="12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2"/>
    </row>
    <row r="21" spans="1:21">
      <c r="A21" s="14" t="s">
        <v>79</v>
      </c>
      <c r="B21" s="13"/>
      <c r="C21" s="13"/>
      <c r="D21" s="13" t="s">
        <v>78</v>
      </c>
      <c r="E21" s="13"/>
      <c r="F21" s="13"/>
      <c r="G21" s="13"/>
      <c r="H21" s="13"/>
      <c r="I21" s="13"/>
      <c r="J21" s="12"/>
      <c r="K21" s="13"/>
      <c r="L21" s="13"/>
      <c r="M21" s="13"/>
      <c r="N21" s="13"/>
      <c r="O21" s="13"/>
      <c r="P21" s="13"/>
      <c r="Q21" s="13"/>
      <c r="R21" s="13"/>
      <c r="S21" s="13"/>
      <c r="T21" s="13"/>
      <c r="U21" s="12"/>
    </row>
    <row r="22" spans="1:21" ht="15" customHeight="1">
      <c r="A22" s="14" t="s">
        <v>94</v>
      </c>
      <c r="B22" s="13"/>
      <c r="C22" s="13"/>
      <c r="D22" s="13" t="s">
        <v>80</v>
      </c>
      <c r="E22" s="13"/>
      <c r="F22" s="13"/>
      <c r="G22" s="13" t="s">
        <v>38</v>
      </c>
      <c r="H22" s="13"/>
      <c r="I22" s="13"/>
      <c r="J22" s="12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2"/>
    </row>
    <row r="23" spans="1:21">
      <c r="A23" s="14" t="s">
        <v>93</v>
      </c>
      <c r="B23" s="13"/>
      <c r="C23" s="13"/>
      <c r="D23" s="13" t="s">
        <v>92</v>
      </c>
      <c r="E23" s="13"/>
      <c r="F23" s="13"/>
      <c r="G23" s="13"/>
      <c r="H23" s="13"/>
      <c r="I23" s="13"/>
      <c r="J23" s="12"/>
      <c r="K23" s="13"/>
      <c r="L23" s="13"/>
      <c r="M23" s="13"/>
      <c r="N23" s="13"/>
      <c r="O23" s="13"/>
      <c r="P23" s="13"/>
      <c r="Q23" s="13"/>
      <c r="R23" s="13"/>
      <c r="S23" s="13"/>
      <c r="T23" s="13"/>
      <c r="U23" s="12"/>
    </row>
    <row r="24" spans="1:21">
      <c r="A24" s="14"/>
      <c r="B24" s="13"/>
      <c r="C24" s="13"/>
      <c r="D24" s="13"/>
      <c r="E24" s="13"/>
      <c r="F24" s="13"/>
      <c r="G24" s="13"/>
      <c r="H24" s="13"/>
      <c r="I24" s="13"/>
      <c r="J24" s="12"/>
      <c r="K24" s="13"/>
      <c r="L24" s="13"/>
      <c r="M24" s="13"/>
      <c r="N24" s="13"/>
      <c r="O24" s="13"/>
      <c r="P24" s="13"/>
      <c r="Q24" s="13"/>
      <c r="R24" s="13"/>
      <c r="S24" s="13"/>
      <c r="T24" s="13"/>
      <c r="U24" s="12"/>
    </row>
    <row r="25" spans="1:21">
      <c r="A25" s="16" t="s">
        <v>50</v>
      </c>
      <c r="B25" s="13"/>
      <c r="C25" s="13"/>
      <c r="D25" s="13"/>
      <c r="E25" s="13"/>
      <c r="F25" s="13"/>
      <c r="G25" s="13"/>
      <c r="H25" s="13"/>
      <c r="I25" s="13"/>
      <c r="J25" s="12"/>
      <c r="K25" s="13"/>
      <c r="L25" s="13"/>
      <c r="M25" s="13"/>
      <c r="N25" s="13"/>
      <c r="O25" s="13"/>
      <c r="P25" s="13"/>
      <c r="Q25" s="13"/>
      <c r="S25" s="13"/>
      <c r="T25" s="13"/>
      <c r="U25" s="12"/>
    </row>
    <row r="26" spans="1:21">
      <c r="A26" s="14" t="s">
        <v>101</v>
      </c>
      <c r="B26" s="13"/>
      <c r="C26" s="13"/>
      <c r="D26" s="13" t="s">
        <v>100</v>
      </c>
      <c r="E26" s="13"/>
      <c r="F26" s="13">
        <f>Mx/Fx</f>
        <v>0.5</v>
      </c>
      <c r="G26" s="13"/>
      <c r="H26" s="21"/>
      <c r="I26" s="21"/>
      <c r="J26" s="20"/>
      <c r="K26" s="13"/>
      <c r="L26" s="13"/>
      <c r="M26" s="13"/>
      <c r="N26" s="13"/>
      <c r="O26" s="13"/>
      <c r="P26" s="13"/>
      <c r="Q26" s="13"/>
      <c r="S26" s="13"/>
      <c r="T26" s="13"/>
      <c r="U26" s="12"/>
    </row>
    <row r="27" spans="1:21">
      <c r="A27" s="14" t="s">
        <v>99</v>
      </c>
      <c r="B27" s="13"/>
      <c r="C27" s="13"/>
      <c r="D27" s="13" t="s">
        <v>99</v>
      </c>
      <c r="E27" s="13"/>
      <c r="F27" s="13">
        <f>F26/CD</f>
        <v>1.858736059479554E-2</v>
      </c>
      <c r="G27" s="13"/>
      <c r="H27" s="21"/>
      <c r="I27" s="21"/>
      <c r="J27" s="20"/>
      <c r="K27" s="13"/>
      <c r="L27" s="13"/>
      <c r="M27" s="13"/>
      <c r="N27" s="13"/>
      <c r="O27" s="13"/>
      <c r="P27" s="13"/>
      <c r="Q27" s="13"/>
      <c r="S27" s="13"/>
      <c r="T27" s="13"/>
      <c r="U27" s="12"/>
    </row>
    <row r="28" spans="1:21">
      <c r="A28" s="19" t="s">
        <v>98</v>
      </c>
      <c r="B28" s="13"/>
      <c r="C28" s="13"/>
      <c r="D28" s="13" t="s">
        <v>97</v>
      </c>
      <c r="E28" s="13"/>
      <c r="F28" s="13"/>
      <c r="G28" s="13"/>
      <c r="H28" s="13"/>
      <c r="I28" s="13"/>
      <c r="J28" s="12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2"/>
    </row>
    <row r="29" spans="1:21">
      <c r="A29" s="19" t="s">
        <v>96</v>
      </c>
      <c r="B29" s="13"/>
      <c r="C29" s="13"/>
      <c r="D29" s="13" t="s">
        <v>95</v>
      </c>
      <c r="E29" s="13"/>
      <c r="F29" s="13"/>
      <c r="G29" s="13"/>
      <c r="H29" s="13"/>
      <c r="I29" s="13"/>
      <c r="J29" s="12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2"/>
    </row>
    <row r="30" spans="1:21">
      <c r="A30" s="14" t="s">
        <v>86</v>
      </c>
      <c r="B30" s="13"/>
      <c r="C30" s="13"/>
      <c r="D30" s="13" t="s">
        <v>85</v>
      </c>
      <c r="E30" s="13"/>
      <c r="F30" s="13"/>
      <c r="G30" s="13"/>
      <c r="H30" s="13"/>
      <c r="I30" s="13"/>
      <c r="J30" s="12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2"/>
    </row>
    <row r="31" spans="1:21">
      <c r="A31" s="14" t="s">
        <v>76</v>
      </c>
      <c r="B31" s="13"/>
      <c r="C31" s="13"/>
      <c r="D31" s="13" t="s">
        <v>78</v>
      </c>
      <c r="E31" s="13"/>
      <c r="F31" s="13"/>
      <c r="G31" s="13"/>
      <c r="H31" s="13"/>
      <c r="I31" s="13"/>
      <c r="J31" s="12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2"/>
    </row>
    <row r="32" spans="1:21" ht="15" customHeight="1">
      <c r="A32" s="14" t="s">
        <v>94</v>
      </c>
      <c r="B32" s="13"/>
      <c r="C32" s="13"/>
      <c r="D32" s="13" t="s">
        <v>80</v>
      </c>
      <c r="E32" s="13"/>
      <c r="F32" s="13"/>
      <c r="G32" s="13" t="s">
        <v>38</v>
      </c>
      <c r="H32" s="13"/>
      <c r="I32" s="13"/>
      <c r="J32" s="12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2"/>
    </row>
    <row r="33" spans="1:21">
      <c r="A33" s="14" t="s">
        <v>93</v>
      </c>
      <c r="B33" s="13"/>
      <c r="C33" s="13"/>
      <c r="D33" s="13" t="s">
        <v>92</v>
      </c>
      <c r="E33" s="13"/>
      <c r="F33" s="13"/>
      <c r="G33" s="13"/>
      <c r="H33" s="13"/>
      <c r="I33" s="13"/>
      <c r="J33" s="12"/>
      <c r="K33" s="13"/>
      <c r="L33" s="13"/>
      <c r="M33" s="13"/>
      <c r="N33" s="13"/>
      <c r="O33" s="13"/>
      <c r="P33" s="13"/>
      <c r="Q33" s="13"/>
      <c r="R33" s="13"/>
      <c r="S33" s="13"/>
      <c r="T33" s="13"/>
      <c r="U33" s="12"/>
    </row>
    <row r="34" spans="1:21">
      <c r="A34" s="14"/>
      <c r="B34" s="13"/>
      <c r="C34" s="13"/>
      <c r="D34" s="13"/>
      <c r="E34" s="13"/>
      <c r="F34" s="13"/>
      <c r="G34" s="13"/>
      <c r="H34" s="13"/>
      <c r="I34" s="13"/>
      <c r="J34" s="12"/>
      <c r="K34" s="13"/>
      <c r="L34" s="13"/>
      <c r="M34" s="13"/>
      <c r="N34" s="13"/>
      <c r="O34" s="13"/>
      <c r="P34" s="13"/>
      <c r="Q34" s="13"/>
      <c r="R34" s="13"/>
      <c r="S34" s="13"/>
      <c r="T34" s="13"/>
      <c r="U34" s="12"/>
    </row>
    <row r="35" spans="1:21" ht="15" customHeight="1">
      <c r="A35" s="14" t="s">
        <v>81</v>
      </c>
      <c r="B35" s="13"/>
      <c r="C35" s="13"/>
      <c r="D35" s="13" t="s">
        <v>91</v>
      </c>
      <c r="E35" s="13"/>
      <c r="F35" s="13">
        <f>MIN(F22,F32)</f>
        <v>0</v>
      </c>
      <c r="G35" s="13" t="s">
        <v>38</v>
      </c>
      <c r="H35" s="104" t="s">
        <v>90</v>
      </c>
      <c r="I35" s="104"/>
      <c r="J35" s="105"/>
      <c r="K35" s="13"/>
      <c r="L35" s="13"/>
      <c r="M35" s="13"/>
      <c r="N35" s="13"/>
      <c r="O35" s="13"/>
      <c r="P35" s="13"/>
      <c r="Q35" s="13"/>
      <c r="R35" s="13"/>
      <c r="S35" s="13"/>
      <c r="T35" s="13"/>
      <c r="U35" s="12"/>
    </row>
    <row r="36" spans="1:21" ht="15.75" thickBot="1">
      <c r="A36" s="11"/>
      <c r="B36" s="10"/>
      <c r="C36" s="10"/>
      <c r="D36" s="10"/>
      <c r="E36" s="10"/>
      <c r="F36" s="10"/>
      <c r="G36" s="10"/>
      <c r="H36" s="106"/>
      <c r="I36" s="106"/>
      <c r="J36" s="107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9"/>
    </row>
    <row r="37" spans="1:21" ht="15.75" thickBot="1"/>
    <row r="38" spans="1:21" ht="15.75" thickBot="1">
      <c r="A38" s="116" t="s">
        <v>89</v>
      </c>
      <c r="B38" s="117"/>
      <c r="C38" s="117"/>
      <c r="D38" s="117"/>
      <c r="E38" s="117"/>
      <c r="F38" s="117"/>
      <c r="G38" s="117"/>
      <c r="H38" s="117"/>
      <c r="I38" s="117"/>
      <c r="J38" s="117"/>
      <c r="K38" s="111" t="s">
        <v>9</v>
      </c>
      <c r="L38" s="112"/>
      <c r="M38" s="112"/>
      <c r="N38" s="112"/>
      <c r="O38" s="112"/>
      <c r="P38" s="112"/>
      <c r="Q38" s="112"/>
      <c r="R38" s="112"/>
      <c r="S38" s="112"/>
      <c r="T38" s="112"/>
      <c r="U38" s="113"/>
    </row>
    <row r="39" spans="1:21">
      <c r="A39" s="14" t="s">
        <v>88</v>
      </c>
      <c r="B39" s="13"/>
      <c r="C39" s="13"/>
      <c r="D39" s="13" t="s">
        <v>87</v>
      </c>
      <c r="E39" s="13"/>
      <c r="F39" s="13"/>
      <c r="G39" s="13" t="s">
        <v>84</v>
      </c>
      <c r="I39" s="13"/>
      <c r="J39" s="13"/>
      <c r="K39" s="14"/>
      <c r="L39" s="13"/>
      <c r="M39" s="13"/>
      <c r="N39" s="13"/>
      <c r="O39" s="13"/>
      <c r="P39" s="13"/>
      <c r="Q39" s="13"/>
      <c r="R39" s="15" t="s">
        <v>82</v>
      </c>
      <c r="S39" s="13"/>
      <c r="T39" s="13"/>
      <c r="U39" s="12"/>
    </row>
    <row r="40" spans="1:21">
      <c r="A40" s="14" t="s">
        <v>86</v>
      </c>
      <c r="B40" s="13"/>
      <c r="C40" s="13"/>
      <c r="D40" s="13" t="s">
        <v>85</v>
      </c>
      <c r="E40" s="13"/>
      <c r="F40" s="13"/>
      <c r="G40" s="13" t="s">
        <v>84</v>
      </c>
      <c r="I40" s="13"/>
      <c r="J40" s="13"/>
      <c r="K40" s="14"/>
      <c r="L40" s="13"/>
      <c r="M40" s="13"/>
      <c r="N40" s="13"/>
      <c r="O40" s="13"/>
      <c r="P40" s="13"/>
      <c r="Q40" s="13"/>
      <c r="R40" s="13" t="s">
        <v>58</v>
      </c>
      <c r="S40" s="13"/>
      <c r="T40" s="13"/>
      <c r="U40" s="12"/>
    </row>
    <row r="41" spans="1:21">
      <c r="A41" s="14"/>
      <c r="B41" s="13"/>
      <c r="C41" s="13"/>
      <c r="D41" s="13"/>
      <c r="E41" s="13"/>
      <c r="F41" s="13"/>
      <c r="G41" s="13"/>
      <c r="H41" s="13"/>
      <c r="I41" s="13"/>
      <c r="J41" s="13"/>
      <c r="K41" s="14"/>
      <c r="L41" s="13"/>
      <c r="M41" s="13"/>
      <c r="N41" s="13"/>
      <c r="O41" s="13"/>
      <c r="P41" s="13"/>
      <c r="Q41" s="13"/>
      <c r="R41" s="13" t="s">
        <v>77</v>
      </c>
      <c r="S41" s="13"/>
      <c r="T41" s="13"/>
      <c r="U41" s="12"/>
    </row>
    <row r="42" spans="1:21">
      <c r="A42" s="14"/>
      <c r="B42" s="13"/>
      <c r="C42" s="13"/>
      <c r="D42" s="13"/>
      <c r="E42" s="13"/>
      <c r="F42" s="13"/>
      <c r="G42" s="13"/>
      <c r="H42" s="13"/>
      <c r="I42" s="13"/>
      <c r="J42" s="13"/>
      <c r="K42" s="14"/>
      <c r="L42" s="13"/>
      <c r="M42" s="13"/>
      <c r="N42" s="13"/>
      <c r="O42" s="13"/>
      <c r="P42" s="13"/>
      <c r="Q42" s="13"/>
      <c r="R42" s="13"/>
      <c r="S42" s="13"/>
      <c r="T42" s="13"/>
      <c r="U42" s="12"/>
    </row>
    <row r="43" spans="1:21" ht="15.75" thickBot="1">
      <c r="A43" s="11"/>
      <c r="B43" s="10"/>
      <c r="C43" s="10"/>
      <c r="D43" s="10"/>
      <c r="E43" s="10"/>
      <c r="F43" s="10"/>
      <c r="G43" s="10"/>
      <c r="H43" s="10"/>
      <c r="I43" s="10"/>
      <c r="J43" s="10"/>
      <c r="K43" s="11"/>
      <c r="L43" s="10"/>
      <c r="M43" s="10"/>
      <c r="N43" s="10"/>
      <c r="O43" s="10"/>
      <c r="P43" s="10"/>
      <c r="Q43" s="10"/>
      <c r="R43" s="10"/>
      <c r="S43" s="10"/>
      <c r="T43" s="10"/>
      <c r="U43" s="9"/>
    </row>
    <row r="44" spans="1:21" ht="15.75" thickBot="1"/>
    <row r="45" spans="1:21" ht="15.75" thickBot="1">
      <c r="A45" s="116" t="s">
        <v>83</v>
      </c>
      <c r="B45" s="117"/>
      <c r="C45" s="117"/>
      <c r="D45" s="117"/>
      <c r="E45" s="117"/>
      <c r="F45" s="117"/>
      <c r="G45" s="117"/>
      <c r="H45" s="117"/>
      <c r="I45" s="117"/>
      <c r="J45" s="118"/>
      <c r="K45" s="111" t="s">
        <v>9</v>
      </c>
      <c r="L45" s="112"/>
      <c r="M45" s="112"/>
      <c r="N45" s="112"/>
      <c r="O45" s="112"/>
      <c r="P45" s="112"/>
      <c r="Q45" s="112"/>
      <c r="R45" s="112"/>
      <c r="S45" s="112"/>
      <c r="T45" s="112"/>
      <c r="U45" s="113"/>
    </row>
    <row r="46" spans="1:21">
      <c r="A46" s="14"/>
      <c r="B46" s="13"/>
      <c r="C46" s="13"/>
      <c r="D46" s="13"/>
      <c r="E46" s="13"/>
      <c r="F46" s="13"/>
      <c r="G46" s="13"/>
      <c r="H46" s="13"/>
      <c r="I46" s="13"/>
      <c r="J46" s="12"/>
      <c r="K46" s="14"/>
      <c r="L46" s="13"/>
      <c r="M46" s="13"/>
      <c r="N46" s="13"/>
      <c r="O46" s="13"/>
      <c r="P46" s="13"/>
      <c r="Q46" s="13"/>
      <c r="R46" s="15" t="s">
        <v>82</v>
      </c>
      <c r="S46" s="13"/>
      <c r="T46" s="13"/>
      <c r="U46" s="12"/>
    </row>
    <row r="47" spans="1:21">
      <c r="A47" s="14" t="s">
        <v>81</v>
      </c>
      <c r="B47" s="13"/>
      <c r="C47" s="13"/>
      <c r="D47" s="13" t="s">
        <v>80</v>
      </c>
      <c r="E47" s="13"/>
      <c r="F47" s="13"/>
      <c r="G47" s="13" t="s">
        <v>38</v>
      </c>
      <c r="H47" s="13"/>
      <c r="I47" s="13"/>
      <c r="J47" s="12"/>
      <c r="K47" s="14"/>
      <c r="L47" s="13"/>
      <c r="M47" s="13"/>
      <c r="N47" s="13"/>
      <c r="O47" s="13"/>
      <c r="P47" s="13"/>
      <c r="Q47" s="13"/>
      <c r="R47" s="13" t="s">
        <v>58</v>
      </c>
      <c r="S47" s="13"/>
      <c r="T47" s="13"/>
      <c r="U47" s="12"/>
    </row>
    <row r="48" spans="1:21">
      <c r="A48" s="14" t="s">
        <v>79</v>
      </c>
      <c r="B48" s="13"/>
      <c r="C48" s="13"/>
      <c r="D48" s="13" t="s">
        <v>78</v>
      </c>
      <c r="E48" s="13"/>
      <c r="F48" s="13"/>
      <c r="G48" s="13" t="s">
        <v>38</v>
      </c>
      <c r="H48" s="13"/>
      <c r="I48" s="13"/>
      <c r="J48" s="12"/>
      <c r="K48" s="14"/>
      <c r="L48" s="13"/>
      <c r="M48" s="13"/>
      <c r="N48" s="13"/>
      <c r="O48" s="13"/>
      <c r="P48" s="13"/>
      <c r="Q48" s="13"/>
      <c r="R48" s="13" t="s">
        <v>77</v>
      </c>
      <c r="S48" s="13"/>
      <c r="T48" s="13"/>
      <c r="U48" s="12"/>
    </row>
    <row r="49" spans="1:22">
      <c r="A49" s="14" t="s">
        <v>76</v>
      </c>
      <c r="B49" s="13"/>
      <c r="C49" s="13"/>
      <c r="D49" s="13" t="s">
        <v>75</v>
      </c>
      <c r="E49" s="13"/>
      <c r="F49" s="13"/>
      <c r="G49" s="13" t="s">
        <v>38</v>
      </c>
      <c r="H49" s="13"/>
      <c r="I49" s="13"/>
      <c r="J49" s="12"/>
      <c r="K49" s="14"/>
      <c r="L49" s="13"/>
      <c r="M49" s="13"/>
      <c r="N49" s="13"/>
      <c r="O49" s="13"/>
      <c r="P49" s="13"/>
      <c r="Q49" s="13"/>
      <c r="R49" s="13"/>
      <c r="S49" s="13"/>
      <c r="T49" s="13"/>
      <c r="U49" s="12"/>
    </row>
    <row r="50" spans="1:22">
      <c r="A50" s="14"/>
      <c r="B50" s="13"/>
      <c r="C50" s="13"/>
      <c r="D50" s="13"/>
      <c r="E50" s="13"/>
      <c r="F50" s="13"/>
      <c r="G50" s="13"/>
      <c r="H50" s="13"/>
      <c r="I50" s="13"/>
      <c r="J50" s="12"/>
      <c r="K50" s="14"/>
      <c r="L50" s="13"/>
      <c r="M50" s="13"/>
      <c r="N50" s="13"/>
      <c r="O50" s="13"/>
      <c r="P50" s="13"/>
      <c r="Q50" s="13"/>
      <c r="R50" s="13"/>
      <c r="S50" s="13"/>
      <c r="T50" s="13"/>
      <c r="U50" s="12"/>
    </row>
    <row r="51" spans="1:22">
      <c r="A51" s="14" t="s">
        <v>66</v>
      </c>
      <c r="B51" s="13"/>
      <c r="C51" s="13"/>
      <c r="D51" s="13" t="s">
        <v>65</v>
      </c>
      <c r="E51" s="13"/>
      <c r="F51" s="13"/>
      <c r="G51" s="13"/>
      <c r="H51" s="13"/>
      <c r="I51" s="13"/>
      <c r="J51" s="12"/>
      <c r="K51" s="14"/>
      <c r="L51" s="13"/>
      <c r="M51" s="13"/>
      <c r="N51" s="13"/>
      <c r="O51" s="13"/>
      <c r="P51" s="13"/>
      <c r="Q51" s="13"/>
      <c r="R51" s="13"/>
      <c r="S51" s="13"/>
      <c r="T51" s="13"/>
      <c r="U51" s="12"/>
    </row>
    <row r="52" spans="1:22">
      <c r="A52" s="14" t="s">
        <v>64</v>
      </c>
      <c r="B52" s="13"/>
      <c r="C52" s="13"/>
      <c r="D52" s="13" t="s">
        <v>63</v>
      </c>
      <c r="E52" s="13"/>
      <c r="F52" s="13"/>
      <c r="G52" s="13"/>
      <c r="H52" s="13"/>
      <c r="I52" s="13"/>
      <c r="J52" s="12"/>
      <c r="K52" s="14"/>
      <c r="L52" s="13"/>
      <c r="M52" s="13"/>
      <c r="N52" s="13"/>
      <c r="O52" s="13"/>
      <c r="P52" s="13"/>
      <c r="Q52" s="13"/>
      <c r="R52" s="13"/>
      <c r="S52" s="13"/>
      <c r="T52" s="13"/>
      <c r="U52" s="12"/>
    </row>
    <row r="53" spans="1:22" ht="15.75" thickBot="1">
      <c r="A53" s="11"/>
      <c r="B53" s="10"/>
      <c r="C53" s="10"/>
      <c r="D53" s="10"/>
      <c r="E53" s="10"/>
      <c r="F53" s="10"/>
      <c r="G53" s="10"/>
      <c r="H53" s="10"/>
      <c r="I53" s="10"/>
      <c r="J53" s="9"/>
      <c r="K53" s="11"/>
      <c r="L53" s="10"/>
      <c r="M53" s="10"/>
      <c r="N53" s="10"/>
      <c r="O53" s="10"/>
      <c r="P53" s="10"/>
      <c r="Q53" s="10"/>
      <c r="R53" s="10"/>
      <c r="S53" s="10"/>
      <c r="T53" s="10"/>
      <c r="U53" s="9"/>
    </row>
    <row r="54" spans="1:22" ht="15.75" thickBot="1"/>
    <row r="55" spans="1:22" ht="15.75" thickBot="1">
      <c r="A55" s="101" t="s">
        <v>74</v>
      </c>
      <c r="B55" s="102"/>
      <c r="C55" s="102"/>
      <c r="D55" s="102"/>
      <c r="E55" s="102"/>
      <c r="F55" s="102"/>
      <c r="G55" s="102"/>
      <c r="H55" s="102"/>
      <c r="I55" s="102"/>
      <c r="J55" s="103"/>
      <c r="K55" s="112" t="s">
        <v>9</v>
      </c>
      <c r="L55" s="112"/>
      <c r="M55" s="112"/>
      <c r="N55" s="112"/>
      <c r="O55" s="112"/>
      <c r="P55" s="112"/>
      <c r="Q55" s="112"/>
      <c r="R55" s="112"/>
      <c r="S55" s="112"/>
      <c r="T55" s="112"/>
      <c r="U55" s="113"/>
      <c r="V55" s="13"/>
    </row>
    <row r="56" spans="1:22">
      <c r="A56" s="16" t="s">
        <v>73</v>
      </c>
      <c r="B56" s="13"/>
      <c r="C56" s="13"/>
      <c r="D56" s="13"/>
      <c r="E56" s="13"/>
      <c r="F56" s="13"/>
      <c r="G56" s="13"/>
      <c r="H56" s="13"/>
      <c r="I56" s="13"/>
      <c r="J56" s="12"/>
      <c r="K56" s="13"/>
      <c r="L56" s="13"/>
      <c r="M56" s="13"/>
      <c r="N56" s="13"/>
      <c r="O56" s="13"/>
      <c r="P56" s="13"/>
      <c r="Q56" s="13"/>
      <c r="R56" s="13"/>
      <c r="S56" s="13"/>
      <c r="T56" s="13"/>
      <c r="U56" s="12"/>
      <c r="V56" s="13"/>
    </row>
    <row r="57" spans="1:22">
      <c r="A57" s="14" t="s">
        <v>70</v>
      </c>
      <c r="B57" s="13"/>
      <c r="C57" s="13"/>
      <c r="D57" s="13" t="s">
        <v>72</v>
      </c>
      <c r="E57" s="13"/>
      <c r="F57" s="13"/>
      <c r="G57" s="13"/>
      <c r="H57" s="13"/>
      <c r="I57" s="13"/>
      <c r="J57" s="12"/>
      <c r="K57" s="13"/>
      <c r="L57" s="13"/>
      <c r="M57" s="13"/>
      <c r="N57" s="13"/>
      <c r="O57" s="13"/>
      <c r="P57" s="13"/>
      <c r="Q57" s="13"/>
      <c r="R57" s="13"/>
      <c r="S57" s="13"/>
      <c r="T57" s="13"/>
      <c r="U57" s="12"/>
      <c r="V57" s="13" t="s">
        <v>71</v>
      </c>
    </row>
    <row r="58" spans="1:22">
      <c r="A58" s="14" t="s">
        <v>70</v>
      </c>
      <c r="B58" s="13"/>
      <c r="C58" s="13"/>
      <c r="D58" s="13" t="s">
        <v>69</v>
      </c>
      <c r="E58" s="13"/>
      <c r="F58" s="13"/>
      <c r="G58" s="13"/>
      <c r="H58" s="13"/>
      <c r="I58" s="13"/>
      <c r="J58" s="12"/>
      <c r="K58" s="13"/>
      <c r="L58" s="13"/>
      <c r="M58" s="13"/>
      <c r="N58" s="13"/>
      <c r="O58" s="13"/>
      <c r="P58" s="13"/>
      <c r="Q58" s="13"/>
      <c r="R58" s="13"/>
      <c r="S58" s="13"/>
      <c r="T58" s="13"/>
      <c r="U58" s="12"/>
      <c r="V58" s="13" t="s">
        <v>68</v>
      </c>
    </row>
    <row r="59" spans="1:22">
      <c r="A59" s="14" t="s">
        <v>37</v>
      </c>
      <c r="B59" s="13"/>
      <c r="C59" s="13"/>
      <c r="D59" s="13"/>
      <c r="E59" s="13"/>
      <c r="F59" s="13"/>
      <c r="G59" s="13"/>
      <c r="H59" s="13"/>
      <c r="I59" s="13"/>
      <c r="J59" s="12"/>
      <c r="K59" s="13"/>
      <c r="L59" s="13"/>
      <c r="M59" s="13"/>
      <c r="N59" s="13"/>
      <c r="O59" s="13"/>
      <c r="P59" s="13"/>
      <c r="Q59" s="13"/>
      <c r="R59" s="13"/>
      <c r="S59" s="13"/>
      <c r="T59" s="13"/>
      <c r="U59" s="12"/>
      <c r="V59" s="13"/>
    </row>
    <row r="60" spans="1:22">
      <c r="A60" s="14"/>
      <c r="B60" s="13"/>
      <c r="C60" s="13"/>
      <c r="D60" s="13"/>
      <c r="E60" s="13"/>
      <c r="F60" s="13"/>
      <c r="G60" s="13"/>
      <c r="H60" s="13"/>
      <c r="I60" s="13"/>
      <c r="J60" s="12"/>
      <c r="K60" s="13"/>
      <c r="L60" s="13"/>
      <c r="M60" s="13"/>
      <c r="N60" s="13"/>
      <c r="O60" s="13"/>
      <c r="P60" s="13"/>
      <c r="Q60" s="13"/>
      <c r="R60" s="13"/>
      <c r="S60" s="13"/>
      <c r="T60" s="13"/>
      <c r="U60" s="12"/>
    </row>
    <row r="61" spans="1:22">
      <c r="A61" s="16" t="s">
        <v>67</v>
      </c>
      <c r="B61" s="13"/>
      <c r="C61" s="13"/>
      <c r="D61" s="13"/>
      <c r="E61" s="13"/>
      <c r="F61" s="13"/>
      <c r="G61" s="13"/>
      <c r="H61" s="13"/>
      <c r="I61" s="13"/>
      <c r="J61" s="12"/>
      <c r="K61" s="13"/>
      <c r="L61" s="13"/>
      <c r="M61" s="13"/>
      <c r="N61" s="13"/>
      <c r="O61" s="13"/>
      <c r="P61" s="13"/>
      <c r="Q61" s="13"/>
      <c r="R61" s="13"/>
      <c r="S61" s="13"/>
      <c r="T61" s="13"/>
      <c r="U61" s="12"/>
    </row>
    <row r="62" spans="1:22">
      <c r="A62" s="14" t="s">
        <v>66</v>
      </c>
      <c r="B62" s="13"/>
      <c r="C62" s="13"/>
      <c r="D62" s="13" t="s">
        <v>65</v>
      </c>
      <c r="E62" s="13"/>
      <c r="F62" s="13"/>
      <c r="G62" s="13"/>
      <c r="H62" s="13"/>
      <c r="I62" s="13"/>
      <c r="J62" s="12"/>
      <c r="K62" s="13"/>
      <c r="L62" s="13"/>
      <c r="M62" s="13"/>
      <c r="N62" s="13"/>
      <c r="O62" s="13"/>
      <c r="P62" s="13"/>
      <c r="Q62" s="13"/>
      <c r="R62" s="13"/>
      <c r="S62" s="13"/>
      <c r="T62" s="13"/>
      <c r="U62" s="12"/>
    </row>
    <row r="63" spans="1:22" ht="15.75" thickBot="1">
      <c r="A63" s="14" t="s">
        <v>64</v>
      </c>
      <c r="B63" s="13"/>
      <c r="C63" s="13"/>
      <c r="D63" s="13" t="s">
        <v>63</v>
      </c>
      <c r="E63" s="13"/>
      <c r="F63" s="13"/>
      <c r="G63" s="13"/>
      <c r="H63" s="13"/>
      <c r="I63" s="13"/>
      <c r="J63" s="12"/>
      <c r="K63" s="13"/>
      <c r="L63" s="13"/>
      <c r="M63" s="13"/>
      <c r="N63" s="13"/>
      <c r="O63" s="13"/>
      <c r="P63" s="13"/>
      <c r="Q63" s="13"/>
      <c r="R63" s="13"/>
      <c r="S63" s="13"/>
      <c r="T63" s="13"/>
      <c r="U63" s="12"/>
    </row>
    <row r="64" spans="1:22" ht="15.75" thickBot="1">
      <c r="A64" s="14" t="s">
        <v>37</v>
      </c>
      <c r="B64" s="13"/>
      <c r="C64" s="13"/>
      <c r="D64" s="13"/>
      <c r="E64" s="13"/>
      <c r="F64" s="13"/>
      <c r="G64" s="13"/>
      <c r="H64" s="13"/>
      <c r="I64" s="13"/>
      <c r="J64" s="12"/>
      <c r="K64" s="13"/>
      <c r="L64" s="13"/>
      <c r="M64" s="13"/>
      <c r="N64" s="13"/>
      <c r="O64" s="108" t="s">
        <v>62</v>
      </c>
      <c r="P64" s="109"/>
      <c r="Q64" s="110"/>
      <c r="R64" s="13"/>
      <c r="S64" s="13"/>
      <c r="T64" s="13"/>
      <c r="U64" s="12"/>
    </row>
    <row r="65" spans="1:21" ht="15.75" thickBot="1">
      <c r="A65" s="11"/>
      <c r="B65" s="10"/>
      <c r="C65" s="10"/>
      <c r="D65" s="10"/>
      <c r="E65" s="10"/>
      <c r="F65" s="10"/>
      <c r="G65" s="10"/>
      <c r="H65" s="10"/>
      <c r="I65" s="10"/>
      <c r="J65" s="9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9"/>
    </row>
    <row r="66" spans="1:21" ht="15.75" thickBot="1"/>
    <row r="67" spans="1:21" ht="15.75" thickBot="1">
      <c r="A67" s="101" t="s">
        <v>61</v>
      </c>
      <c r="B67" s="102"/>
      <c r="C67" s="102"/>
      <c r="D67" s="102"/>
      <c r="E67" s="102"/>
      <c r="F67" s="102"/>
      <c r="G67" s="102"/>
      <c r="H67" s="102"/>
      <c r="I67" s="102"/>
      <c r="J67" s="103"/>
      <c r="K67" s="114" t="s">
        <v>9</v>
      </c>
      <c r="L67" s="114"/>
      <c r="M67" s="114"/>
      <c r="N67" s="114"/>
      <c r="O67" s="114"/>
      <c r="P67" s="114"/>
      <c r="Q67" s="114"/>
      <c r="R67" s="114"/>
      <c r="S67" s="114"/>
      <c r="T67" s="114"/>
      <c r="U67" s="115"/>
    </row>
    <row r="68" spans="1:21">
      <c r="A68" s="18"/>
      <c r="B68" s="15"/>
      <c r="C68" s="15"/>
      <c r="D68" s="15"/>
      <c r="E68" s="15"/>
      <c r="F68" s="15"/>
      <c r="G68" s="15"/>
      <c r="H68" s="15"/>
      <c r="I68" s="15"/>
      <c r="J68" s="17"/>
      <c r="K68" s="15"/>
      <c r="L68" s="15"/>
      <c r="M68" s="15"/>
      <c r="N68" s="15"/>
      <c r="O68" s="15"/>
      <c r="P68" s="15"/>
      <c r="Q68" s="15"/>
      <c r="R68" s="15"/>
      <c r="S68" s="15" t="s">
        <v>60</v>
      </c>
      <c r="T68" s="15"/>
      <c r="U68" s="17"/>
    </row>
    <row r="69" spans="1:21">
      <c r="A69" s="16" t="s">
        <v>59</v>
      </c>
      <c r="B69" s="13"/>
      <c r="C69" s="13"/>
      <c r="D69" s="13"/>
      <c r="E69" s="13"/>
      <c r="F69" s="13"/>
      <c r="G69" s="13"/>
      <c r="H69" s="13"/>
      <c r="I69" s="13"/>
      <c r="J69" s="12"/>
      <c r="K69" s="13"/>
      <c r="L69" s="13"/>
      <c r="M69" s="13"/>
      <c r="N69" s="13"/>
      <c r="O69" s="13"/>
      <c r="P69" s="13"/>
      <c r="Q69" s="13"/>
      <c r="R69" s="13"/>
      <c r="S69" s="13" t="s">
        <v>58</v>
      </c>
      <c r="T69" s="13"/>
      <c r="U69" s="12"/>
    </row>
    <row r="70" spans="1:21">
      <c r="A70" s="14" t="s">
        <v>57</v>
      </c>
      <c r="B70" s="13" t="s">
        <v>47</v>
      </c>
      <c r="C70" s="13"/>
      <c r="D70" s="13" t="s">
        <v>56</v>
      </c>
      <c r="E70" s="13"/>
      <c r="F70" s="13"/>
      <c r="G70" s="13"/>
      <c r="H70" s="13"/>
      <c r="I70" s="13"/>
      <c r="J70" s="12"/>
      <c r="K70" s="13"/>
      <c r="L70" s="13"/>
      <c r="M70" s="13"/>
      <c r="N70" s="13"/>
      <c r="O70" s="13"/>
      <c r="P70" s="13"/>
      <c r="Q70" s="13"/>
      <c r="R70" s="13"/>
      <c r="S70" s="13"/>
      <c r="T70" s="13"/>
      <c r="U70" s="12"/>
    </row>
    <row r="71" spans="1:21">
      <c r="A71" s="14" t="s">
        <v>55</v>
      </c>
      <c r="B71" s="13"/>
      <c r="C71" s="13"/>
      <c r="D71" s="13" t="s">
        <v>54</v>
      </c>
      <c r="E71" s="13"/>
      <c r="F71" s="13">
        <f>0.5*(1+F70*(F62-0.2)+F62^2)</f>
        <v>0.5</v>
      </c>
      <c r="G71" s="13"/>
      <c r="H71" s="13"/>
      <c r="I71" s="13"/>
      <c r="J71" s="12"/>
      <c r="K71" s="13"/>
      <c r="L71" s="13"/>
      <c r="M71" s="13"/>
      <c r="N71" s="13"/>
      <c r="O71" s="13"/>
      <c r="P71" s="13"/>
      <c r="Q71" s="13"/>
      <c r="R71" s="13"/>
      <c r="S71" s="13"/>
      <c r="T71" s="13"/>
      <c r="U71" s="12"/>
    </row>
    <row r="72" spans="1:21">
      <c r="A72" s="8" t="s">
        <v>53</v>
      </c>
      <c r="B72" s="13"/>
      <c r="C72" s="13"/>
      <c r="D72" s="13" t="s">
        <v>52</v>
      </c>
      <c r="E72" s="13"/>
      <c r="F72" s="13">
        <f>1/(F71+(F71^2-F62^2)^(0.5))</f>
        <v>1</v>
      </c>
      <c r="G72" s="13"/>
      <c r="H72" s="13"/>
      <c r="I72" s="13"/>
      <c r="J72" s="12"/>
      <c r="K72" s="13"/>
      <c r="L72" s="13"/>
      <c r="M72" s="13"/>
      <c r="N72" s="13"/>
      <c r="O72" s="13"/>
      <c r="P72" s="13"/>
      <c r="Q72" s="13"/>
      <c r="R72" s="13"/>
      <c r="S72" s="13" t="s">
        <v>51</v>
      </c>
      <c r="T72" s="13"/>
      <c r="U72" s="12"/>
    </row>
    <row r="73" spans="1:21">
      <c r="A73" s="16" t="s">
        <v>50</v>
      </c>
      <c r="B73" s="13"/>
      <c r="C73" s="13"/>
      <c r="D73" s="13"/>
      <c r="E73" s="13"/>
      <c r="F73" s="13"/>
      <c r="G73" s="13"/>
      <c r="H73" s="13"/>
      <c r="I73" s="13"/>
      <c r="J73" s="12"/>
      <c r="K73" s="13"/>
      <c r="L73" s="13"/>
      <c r="M73" s="13"/>
      <c r="N73" s="13"/>
      <c r="O73" s="13"/>
      <c r="P73" s="13"/>
      <c r="Q73" s="13"/>
      <c r="R73" s="13"/>
      <c r="S73" s="13" t="s">
        <v>49</v>
      </c>
      <c r="T73" s="13"/>
      <c r="U73" s="12"/>
    </row>
    <row r="74" spans="1:21">
      <c r="A74" s="14" t="s">
        <v>48</v>
      </c>
      <c r="B74" s="13" t="s">
        <v>47</v>
      </c>
      <c r="C74" s="13"/>
      <c r="D74" s="13" t="s">
        <v>46</v>
      </c>
      <c r="E74" s="13"/>
      <c r="F74" s="13"/>
      <c r="G74" s="13"/>
      <c r="H74" s="13"/>
      <c r="I74" s="13"/>
      <c r="J74" s="12"/>
      <c r="K74" s="13"/>
      <c r="L74" s="13"/>
      <c r="M74" s="13"/>
      <c r="N74" s="13"/>
      <c r="O74" s="13"/>
      <c r="P74" s="13"/>
      <c r="Q74" s="13"/>
      <c r="R74" s="13"/>
      <c r="S74" s="13"/>
      <c r="T74" s="13"/>
      <c r="U74" s="12"/>
    </row>
    <row r="75" spans="1:21">
      <c r="A75" s="14" t="s">
        <v>45</v>
      </c>
      <c r="B75" s="13"/>
      <c r="C75" s="13"/>
      <c r="D75" s="13" t="s">
        <v>44</v>
      </c>
      <c r="E75" s="13"/>
      <c r="F75" s="13">
        <f>0.5*(1+F74*(F63-0.2)+F63^2)</f>
        <v>0.5</v>
      </c>
      <c r="G75" s="13"/>
      <c r="H75" s="13"/>
      <c r="I75" s="13"/>
      <c r="J75" s="12"/>
      <c r="K75" s="13"/>
      <c r="L75" s="13"/>
      <c r="M75" s="13"/>
      <c r="N75" s="13"/>
      <c r="O75" s="13"/>
      <c r="P75" s="13"/>
      <c r="Q75" s="13"/>
      <c r="R75" s="13"/>
      <c r="S75" s="13"/>
      <c r="T75" s="13"/>
      <c r="U75" s="12"/>
    </row>
    <row r="76" spans="1:21">
      <c r="A76" s="13" t="s">
        <v>43</v>
      </c>
      <c r="B76" s="13"/>
      <c r="C76" s="13"/>
      <c r="D76" s="13" t="s">
        <v>42</v>
      </c>
      <c r="E76" s="13"/>
      <c r="F76" s="13">
        <f>1/(F75+(F75^2-F63^2)^(0.5))</f>
        <v>1</v>
      </c>
      <c r="G76" s="13"/>
      <c r="H76" s="13"/>
      <c r="I76" s="13"/>
      <c r="J76" s="12"/>
      <c r="K76" s="13"/>
      <c r="L76" s="13"/>
      <c r="M76" s="13"/>
      <c r="N76" s="13"/>
      <c r="O76" s="13"/>
      <c r="P76" s="13"/>
      <c r="Q76" s="13"/>
      <c r="R76" s="13"/>
      <c r="S76" s="13"/>
      <c r="T76" s="13"/>
      <c r="U76" s="12"/>
    </row>
    <row r="77" spans="1:21">
      <c r="A77" s="13"/>
      <c r="B77" s="13"/>
      <c r="C77" s="13"/>
      <c r="D77" s="13"/>
      <c r="E77" s="13"/>
      <c r="F77" s="13"/>
      <c r="G77" s="13"/>
      <c r="H77" s="13"/>
      <c r="I77" s="13"/>
      <c r="J77" s="12"/>
      <c r="K77" s="13"/>
      <c r="L77" s="13"/>
      <c r="M77" s="13"/>
      <c r="N77" s="13"/>
      <c r="O77" s="13"/>
      <c r="P77" s="13"/>
      <c r="Q77" s="13"/>
      <c r="R77" s="13"/>
      <c r="S77" s="13"/>
      <c r="T77" s="13"/>
      <c r="U77" s="12"/>
    </row>
    <row r="78" spans="1:21">
      <c r="A78" s="14" t="s">
        <v>41</v>
      </c>
      <c r="B78" s="13"/>
      <c r="C78" s="13"/>
      <c r="D78" s="13" t="s">
        <v>41</v>
      </c>
      <c r="E78" s="13"/>
      <c r="F78" s="13">
        <f>MIN(F73,F76)</f>
        <v>1</v>
      </c>
      <c r="G78" s="13"/>
      <c r="H78" s="13"/>
      <c r="I78" s="13"/>
      <c r="J78" s="12"/>
      <c r="K78" s="13"/>
      <c r="L78" s="13"/>
      <c r="M78" s="13"/>
      <c r="N78" s="13"/>
      <c r="O78" s="13"/>
      <c r="P78" s="13"/>
      <c r="Q78" s="13"/>
      <c r="R78" s="13"/>
      <c r="S78" s="13"/>
      <c r="T78" s="13"/>
      <c r="U78" s="12"/>
    </row>
    <row r="79" spans="1:21">
      <c r="A79" s="13" t="s">
        <v>40</v>
      </c>
      <c r="B79" s="13"/>
      <c r="C79" s="13"/>
      <c r="D79" s="13" t="s">
        <v>39</v>
      </c>
      <c r="E79" s="13"/>
      <c r="F79" s="13">
        <f>F78*Fx</f>
        <v>100</v>
      </c>
      <c r="G79" s="13" t="s">
        <v>38</v>
      </c>
      <c r="H79" s="13"/>
      <c r="I79" s="13"/>
      <c r="J79" s="12"/>
      <c r="K79" s="13"/>
      <c r="L79" s="13"/>
      <c r="M79" s="13"/>
      <c r="N79" s="13"/>
      <c r="O79" s="13"/>
      <c r="P79" s="13"/>
      <c r="Q79" s="13"/>
      <c r="R79" s="13"/>
      <c r="S79" s="13"/>
      <c r="T79" s="13"/>
      <c r="U79" s="12"/>
    </row>
    <row r="80" spans="1:21" ht="15.75" thickBot="1">
      <c r="A80" s="11" t="s">
        <v>37</v>
      </c>
      <c r="B80" s="10"/>
      <c r="C80" s="10"/>
      <c r="D80" s="10"/>
      <c r="E80" s="10"/>
      <c r="F80" s="10"/>
      <c r="G80" s="10"/>
      <c r="H80" s="10"/>
      <c r="I80" s="10"/>
      <c r="J80" s="9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9"/>
    </row>
    <row r="81" spans="1:21">
      <c r="A81" s="13"/>
      <c r="B81" s="13"/>
      <c r="C81" s="13"/>
      <c r="D81" s="13"/>
      <c r="E81" s="13"/>
      <c r="F81" s="13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  <c r="R81" s="13"/>
      <c r="S81" s="13"/>
      <c r="T81" s="13"/>
      <c r="U81" s="13"/>
    </row>
    <row r="82" spans="1:21" ht="15.75" thickBot="1"/>
    <row r="83" spans="1:21" ht="15.75" thickBot="1">
      <c r="A83" s="116" t="s">
        <v>36</v>
      </c>
      <c r="B83" s="117"/>
      <c r="C83" s="117"/>
      <c r="D83" s="117"/>
      <c r="E83" s="117"/>
      <c r="F83" s="117"/>
      <c r="G83" s="117"/>
      <c r="H83" s="117"/>
      <c r="I83" s="117"/>
      <c r="J83" s="118"/>
      <c r="K83" s="111" t="s">
        <v>9</v>
      </c>
      <c r="L83" s="112"/>
      <c r="M83" s="112"/>
      <c r="N83" s="112"/>
      <c r="O83" s="112"/>
      <c r="P83" s="112"/>
      <c r="Q83" s="112"/>
      <c r="R83" s="112"/>
      <c r="S83" s="112"/>
      <c r="T83" s="112"/>
      <c r="U83" s="113"/>
    </row>
    <row r="84" spans="1:21">
      <c r="A84" s="14"/>
      <c r="B84" s="13"/>
      <c r="C84" s="13"/>
      <c r="D84" s="13"/>
      <c r="E84" s="13"/>
      <c r="F84" s="13"/>
      <c r="G84" s="13"/>
      <c r="H84" s="13"/>
      <c r="I84" s="13"/>
      <c r="J84" s="12"/>
      <c r="K84" s="14"/>
      <c r="L84" s="13"/>
      <c r="M84" s="13"/>
      <c r="N84" s="13"/>
      <c r="O84" s="13"/>
      <c r="P84" s="13"/>
      <c r="Q84" s="13"/>
      <c r="R84" s="13"/>
      <c r="S84" s="15" t="s">
        <v>35</v>
      </c>
      <c r="T84" s="13"/>
      <c r="U84" s="12"/>
    </row>
    <row r="85" spans="1:21">
      <c r="A85" s="14" t="s">
        <v>34</v>
      </c>
      <c r="B85" s="13"/>
      <c r="C85" s="13"/>
      <c r="D85" s="13"/>
      <c r="E85" s="13"/>
      <c r="F85" s="13"/>
      <c r="G85" s="13"/>
      <c r="H85" s="13"/>
      <c r="I85" s="13"/>
      <c r="J85" s="12"/>
      <c r="K85" s="14"/>
      <c r="L85" s="13"/>
      <c r="M85" s="13"/>
      <c r="N85" s="13"/>
      <c r="O85" s="13"/>
      <c r="P85" s="13"/>
      <c r="Q85" s="13"/>
      <c r="R85" s="13"/>
      <c r="S85" s="13"/>
      <c r="T85" s="13"/>
      <c r="U85" s="12"/>
    </row>
    <row r="86" spans="1:21">
      <c r="A86" s="14" t="s">
        <v>33</v>
      </c>
      <c r="B86" s="13"/>
      <c r="C86" s="13"/>
      <c r="D86" s="13"/>
      <c r="E86" s="13"/>
      <c r="F86" s="13"/>
      <c r="G86" s="13"/>
      <c r="H86" s="13"/>
      <c r="I86" s="13"/>
      <c r="J86" s="12"/>
      <c r="K86" s="14"/>
      <c r="L86" s="13"/>
      <c r="M86" s="13"/>
      <c r="N86" s="13"/>
      <c r="O86" s="13"/>
      <c r="P86" s="13"/>
      <c r="Q86" s="13"/>
      <c r="R86" s="13"/>
      <c r="S86" s="13"/>
      <c r="T86" s="13"/>
      <c r="U86" s="12"/>
    </row>
    <row r="87" spans="1:21">
      <c r="J87" s="12"/>
      <c r="U87" s="12"/>
    </row>
    <row r="88" spans="1:21">
      <c r="J88" s="12"/>
      <c r="U88" s="12"/>
    </row>
    <row r="89" spans="1:21">
      <c r="J89" s="12"/>
      <c r="U89" s="12"/>
    </row>
    <row r="90" spans="1:21">
      <c r="A90" s="14"/>
      <c r="B90" s="13"/>
      <c r="C90" s="13"/>
      <c r="D90" s="13"/>
      <c r="E90" s="13"/>
      <c r="F90" s="13"/>
      <c r="G90" s="13"/>
      <c r="H90" s="13"/>
      <c r="I90" s="13"/>
      <c r="J90" s="12"/>
      <c r="K90" s="14"/>
      <c r="L90" s="13"/>
      <c r="M90" s="13"/>
      <c r="N90" s="13"/>
      <c r="O90" s="13"/>
      <c r="P90" s="13"/>
      <c r="Q90" s="13"/>
      <c r="R90" s="13"/>
      <c r="S90" s="13"/>
      <c r="T90" s="13"/>
      <c r="U90" s="12"/>
    </row>
    <row r="91" spans="1:21">
      <c r="A91" s="14"/>
      <c r="B91" s="13"/>
      <c r="C91" s="13"/>
      <c r="D91" s="13"/>
      <c r="E91" s="13"/>
      <c r="F91" s="13"/>
      <c r="G91" s="13"/>
      <c r="H91" s="13"/>
      <c r="I91" s="13"/>
      <c r="J91" s="12"/>
      <c r="K91" s="14"/>
      <c r="L91" s="13"/>
      <c r="M91" s="13"/>
      <c r="N91" s="13"/>
      <c r="O91" s="13"/>
      <c r="P91" s="13"/>
      <c r="Q91" s="13"/>
      <c r="R91" s="13"/>
      <c r="S91" s="13"/>
      <c r="T91" s="13"/>
      <c r="U91" s="12"/>
    </row>
    <row r="92" spans="1:21">
      <c r="A92" s="14"/>
      <c r="B92" s="13"/>
      <c r="C92" s="13"/>
      <c r="D92" s="13"/>
      <c r="E92" s="13"/>
      <c r="F92" s="13"/>
      <c r="G92" s="13"/>
      <c r="H92" s="13"/>
      <c r="I92" s="13"/>
      <c r="J92" s="12"/>
      <c r="K92" s="14"/>
      <c r="L92" s="13"/>
      <c r="M92" s="13"/>
      <c r="N92" s="13"/>
      <c r="O92" s="13"/>
      <c r="P92" s="13"/>
      <c r="Q92" s="13"/>
      <c r="R92" s="13"/>
      <c r="S92" s="13"/>
      <c r="T92" s="13"/>
      <c r="U92" s="12"/>
    </row>
    <row r="93" spans="1:21">
      <c r="A93" s="14"/>
      <c r="B93" s="13"/>
      <c r="C93" s="13"/>
      <c r="D93" s="13"/>
      <c r="E93" s="13"/>
      <c r="F93" s="13"/>
      <c r="G93" s="13"/>
      <c r="H93" s="13"/>
      <c r="I93" s="13"/>
      <c r="J93" s="12"/>
      <c r="K93" s="14"/>
      <c r="L93" s="13"/>
      <c r="M93" s="13"/>
      <c r="N93" s="13"/>
      <c r="O93" s="13"/>
      <c r="P93" s="13"/>
      <c r="Q93" s="13"/>
      <c r="R93" s="13"/>
      <c r="S93" s="13"/>
      <c r="T93" s="13"/>
      <c r="U93" s="12"/>
    </row>
    <row r="94" spans="1:21">
      <c r="A94" s="14"/>
      <c r="B94" s="13"/>
      <c r="C94" s="13"/>
      <c r="D94" s="13"/>
      <c r="E94" s="13"/>
      <c r="F94" s="13"/>
      <c r="G94" s="13"/>
      <c r="H94" s="13"/>
      <c r="I94" s="13"/>
      <c r="J94" s="12"/>
      <c r="K94" s="14"/>
      <c r="L94" s="13"/>
      <c r="M94" s="13"/>
      <c r="N94" s="13"/>
      <c r="O94" s="13"/>
      <c r="P94" s="13"/>
      <c r="Q94" s="13"/>
      <c r="R94" s="13"/>
      <c r="S94" s="13"/>
      <c r="T94" s="13"/>
      <c r="U94" s="12"/>
    </row>
    <row r="95" spans="1:21">
      <c r="A95" s="14"/>
      <c r="B95" s="13"/>
      <c r="C95" s="13"/>
      <c r="D95" s="13"/>
      <c r="E95" s="13"/>
      <c r="F95" s="13"/>
      <c r="G95" s="13"/>
      <c r="H95" s="13"/>
      <c r="I95" s="13"/>
      <c r="J95" s="12"/>
      <c r="K95" s="14"/>
      <c r="L95" s="13"/>
      <c r="M95" s="13"/>
      <c r="N95" s="13"/>
      <c r="O95" s="13"/>
      <c r="P95" s="13"/>
      <c r="Q95" s="13"/>
      <c r="R95" s="13"/>
      <c r="S95" s="13"/>
      <c r="T95" s="13"/>
      <c r="U95" s="12"/>
    </row>
    <row r="96" spans="1:21">
      <c r="A96" s="14"/>
      <c r="B96" s="13"/>
      <c r="C96" s="13"/>
      <c r="D96" s="13"/>
      <c r="E96" s="13"/>
      <c r="F96" s="13"/>
      <c r="G96" s="13"/>
      <c r="H96" s="13"/>
      <c r="I96" s="13"/>
      <c r="J96" s="12"/>
      <c r="K96" s="14"/>
      <c r="L96" s="13"/>
      <c r="M96" s="13"/>
      <c r="N96" s="13"/>
      <c r="O96" s="13"/>
      <c r="P96" s="13"/>
      <c r="Q96" s="13"/>
      <c r="R96" s="13"/>
      <c r="S96" s="13"/>
      <c r="T96" s="13"/>
      <c r="U96" s="12"/>
    </row>
    <row r="97" spans="1:21">
      <c r="A97" s="14"/>
      <c r="B97" s="13"/>
      <c r="C97" s="13"/>
      <c r="D97" s="13"/>
      <c r="E97" s="13"/>
      <c r="F97" s="13"/>
      <c r="G97" s="13"/>
      <c r="H97" s="13"/>
      <c r="I97" s="13"/>
      <c r="J97" s="12"/>
      <c r="K97" s="14"/>
      <c r="L97" s="13"/>
      <c r="M97" s="13"/>
      <c r="N97" s="13"/>
      <c r="O97" s="13"/>
      <c r="P97" s="13"/>
      <c r="Q97" s="13"/>
      <c r="R97" s="13"/>
      <c r="S97" s="13"/>
      <c r="T97" s="13"/>
      <c r="U97" s="12"/>
    </row>
    <row r="98" spans="1:21">
      <c r="A98" s="14"/>
      <c r="B98" s="13"/>
      <c r="C98" s="13"/>
      <c r="D98" s="13"/>
      <c r="E98" s="13"/>
      <c r="F98" s="13"/>
      <c r="G98" s="13"/>
      <c r="H98" s="13"/>
      <c r="I98" s="13"/>
      <c r="J98" s="12"/>
      <c r="K98" s="14"/>
      <c r="L98" s="13"/>
      <c r="M98" s="13"/>
      <c r="N98" s="13"/>
      <c r="O98" s="13"/>
      <c r="P98" s="13"/>
      <c r="Q98" s="13"/>
      <c r="R98" s="13"/>
      <c r="S98" s="13"/>
      <c r="T98" s="13"/>
      <c r="U98" s="12"/>
    </row>
    <row r="99" spans="1:21">
      <c r="A99" s="14"/>
      <c r="B99" s="13"/>
      <c r="C99" s="13"/>
      <c r="D99" s="13"/>
      <c r="E99" s="13"/>
      <c r="F99" s="13"/>
      <c r="G99" s="13"/>
      <c r="H99" s="13"/>
      <c r="I99" s="13"/>
      <c r="J99" s="12"/>
      <c r="K99" s="14"/>
      <c r="L99" s="13"/>
      <c r="M99" s="13"/>
      <c r="N99" s="13"/>
      <c r="O99" s="13"/>
      <c r="P99" s="13"/>
      <c r="Q99" s="13"/>
      <c r="R99" s="13"/>
      <c r="S99" s="13"/>
      <c r="T99" s="13"/>
      <c r="U99" s="12"/>
    </row>
    <row r="100" spans="1:21">
      <c r="A100" s="14"/>
      <c r="B100" s="13"/>
      <c r="C100" s="13"/>
      <c r="D100" s="13"/>
      <c r="E100" s="13"/>
      <c r="F100" s="13"/>
      <c r="G100" s="13"/>
      <c r="H100" s="13"/>
      <c r="I100" s="13"/>
      <c r="J100" s="12"/>
      <c r="K100" s="14"/>
      <c r="L100" s="13"/>
      <c r="M100" s="13"/>
      <c r="N100" s="13"/>
      <c r="O100" s="13"/>
      <c r="P100" s="13"/>
      <c r="Q100" s="13"/>
      <c r="R100" s="13"/>
      <c r="S100" s="13"/>
      <c r="T100" s="13"/>
      <c r="U100" s="12"/>
    </row>
    <row r="101" spans="1:21">
      <c r="A101" s="14"/>
      <c r="B101" s="13"/>
      <c r="C101" s="13"/>
      <c r="D101" s="13"/>
      <c r="E101" s="13"/>
      <c r="F101" s="13"/>
      <c r="G101" s="13"/>
      <c r="H101" s="13"/>
      <c r="I101" s="13"/>
      <c r="J101" s="12"/>
      <c r="K101" s="14"/>
      <c r="L101" s="13"/>
      <c r="M101" s="13"/>
      <c r="N101" s="13"/>
      <c r="O101" s="13"/>
      <c r="P101" s="13"/>
      <c r="Q101" s="13"/>
      <c r="R101" s="13"/>
      <c r="S101" s="13"/>
      <c r="T101" s="13"/>
      <c r="U101" s="12"/>
    </row>
    <row r="102" spans="1:21">
      <c r="A102" s="14"/>
      <c r="B102" s="13"/>
      <c r="C102" s="13"/>
      <c r="D102" s="13"/>
      <c r="E102" s="13"/>
      <c r="F102" s="13"/>
      <c r="G102" s="13"/>
      <c r="H102" s="13"/>
      <c r="I102" s="13"/>
      <c r="J102" s="12"/>
      <c r="K102" s="14"/>
      <c r="L102" s="13"/>
      <c r="M102" s="13"/>
      <c r="N102" s="13"/>
      <c r="O102" s="13"/>
      <c r="P102" s="13"/>
      <c r="Q102" s="13"/>
      <c r="R102" s="13"/>
      <c r="S102" s="13"/>
      <c r="T102" s="13"/>
      <c r="U102" s="12"/>
    </row>
    <row r="103" spans="1:21">
      <c r="A103" s="14"/>
      <c r="B103" s="13"/>
      <c r="C103" s="13"/>
      <c r="D103" s="13"/>
      <c r="E103" s="13"/>
      <c r="F103" s="13"/>
      <c r="G103" s="13"/>
      <c r="H103" s="13"/>
      <c r="I103" s="13"/>
      <c r="J103" s="12"/>
      <c r="K103" s="14"/>
      <c r="L103" s="13"/>
      <c r="M103" s="13"/>
      <c r="N103" s="13"/>
      <c r="O103" s="13"/>
      <c r="P103" s="13"/>
      <c r="Q103" s="13"/>
      <c r="R103" s="13"/>
      <c r="S103" s="13"/>
      <c r="T103" s="13"/>
      <c r="U103" s="12"/>
    </row>
    <row r="104" spans="1:21">
      <c r="A104" s="14"/>
      <c r="B104" s="13"/>
      <c r="C104" s="13"/>
      <c r="D104" s="13"/>
      <c r="E104" s="13"/>
      <c r="F104" s="13"/>
      <c r="G104" s="13"/>
      <c r="H104" s="13"/>
      <c r="I104" s="13"/>
      <c r="J104" s="12"/>
      <c r="K104" s="14"/>
      <c r="L104" s="13"/>
      <c r="M104" s="13"/>
      <c r="N104" s="13"/>
      <c r="O104" s="13"/>
      <c r="P104" s="13"/>
      <c r="Q104" s="13"/>
      <c r="R104" s="13"/>
      <c r="S104" s="13"/>
      <c r="T104" s="13"/>
      <c r="U104" s="12"/>
    </row>
    <row r="105" spans="1:21" ht="15.75" thickBot="1">
      <c r="A105" s="11"/>
      <c r="B105" s="10"/>
      <c r="C105" s="10"/>
      <c r="D105" s="10"/>
      <c r="E105" s="10"/>
      <c r="F105" s="10"/>
      <c r="G105" s="10"/>
      <c r="H105" s="10"/>
      <c r="I105" s="10"/>
      <c r="J105" s="9"/>
      <c r="K105" s="11"/>
      <c r="L105" s="10"/>
      <c r="M105" s="10"/>
      <c r="N105" s="10"/>
      <c r="O105" s="10"/>
      <c r="P105" s="10"/>
      <c r="Q105" s="10"/>
      <c r="R105" s="10"/>
      <c r="S105" s="10"/>
      <c r="T105" s="10"/>
      <c r="U105" s="9"/>
    </row>
    <row r="106" spans="1:21" ht="15.75" thickBot="1"/>
    <row r="107" spans="1:21" ht="15.75" thickBot="1">
      <c r="A107" s="116" t="s">
        <v>32</v>
      </c>
      <c r="B107" s="117"/>
      <c r="C107" s="117"/>
      <c r="D107" s="117"/>
      <c r="E107" s="117"/>
      <c r="F107" s="117"/>
      <c r="G107" s="117"/>
      <c r="H107" s="117"/>
      <c r="I107" s="117"/>
      <c r="J107" s="118"/>
      <c r="K107" s="111" t="s">
        <v>9</v>
      </c>
      <c r="L107" s="112"/>
      <c r="M107" s="112"/>
      <c r="N107" s="112"/>
      <c r="O107" s="112"/>
      <c r="P107" s="112"/>
      <c r="Q107" s="112"/>
      <c r="R107" s="112"/>
      <c r="S107" s="112"/>
      <c r="T107" s="112"/>
      <c r="U107" s="113"/>
    </row>
    <row r="108" spans="1:21">
      <c r="A108" s="14"/>
      <c r="B108" s="13"/>
      <c r="C108" s="13"/>
      <c r="D108" s="13"/>
      <c r="E108" s="13"/>
      <c r="F108" s="13"/>
      <c r="G108" s="13"/>
      <c r="H108" s="13"/>
      <c r="I108" s="13"/>
      <c r="J108" s="12"/>
      <c r="K108" s="14"/>
      <c r="L108" s="13"/>
      <c r="M108" s="13"/>
      <c r="N108" s="13"/>
      <c r="O108" s="13"/>
      <c r="P108" s="13"/>
      <c r="Q108" s="13"/>
      <c r="R108" s="13"/>
      <c r="S108" s="13"/>
      <c r="T108" s="13"/>
      <c r="U108" s="12"/>
    </row>
    <row r="109" spans="1:21">
      <c r="A109" s="14" t="s">
        <v>31</v>
      </c>
      <c r="B109" s="13"/>
      <c r="C109" s="13"/>
      <c r="D109" s="13" t="s">
        <v>30</v>
      </c>
      <c r="E109" s="13"/>
      <c r="F109" s="13"/>
      <c r="G109" s="13"/>
      <c r="H109" s="13"/>
      <c r="I109" s="13"/>
      <c r="J109" s="12"/>
      <c r="K109" s="14"/>
      <c r="L109" s="13"/>
      <c r="M109" s="13"/>
      <c r="N109" s="13"/>
      <c r="O109" s="13"/>
      <c r="P109" s="13"/>
      <c r="Q109" s="13"/>
      <c r="R109" s="13"/>
      <c r="S109" s="13"/>
      <c r="T109" s="13"/>
      <c r="U109" s="12"/>
    </row>
    <row r="110" spans="1:21">
      <c r="A110" s="14"/>
      <c r="B110" s="13"/>
      <c r="C110" s="13"/>
      <c r="D110" s="13"/>
      <c r="E110" s="13"/>
      <c r="F110" s="13"/>
      <c r="G110" s="13"/>
      <c r="H110" s="13"/>
      <c r="I110" s="13"/>
      <c r="J110" s="12"/>
      <c r="K110" s="14"/>
      <c r="L110" s="13"/>
      <c r="M110" s="13"/>
      <c r="N110" s="13"/>
      <c r="O110" s="13"/>
      <c r="P110" s="13"/>
      <c r="Q110" s="13"/>
      <c r="R110" s="13"/>
      <c r="S110" s="13"/>
      <c r="T110" s="13"/>
      <c r="U110" s="12"/>
    </row>
    <row r="111" spans="1:21">
      <c r="A111" s="14" t="s">
        <v>29</v>
      </c>
      <c r="B111" s="13"/>
      <c r="C111" s="13"/>
      <c r="D111" s="13"/>
      <c r="E111" s="13"/>
      <c r="F111" s="13"/>
      <c r="G111" s="13" t="s">
        <v>28</v>
      </c>
      <c r="H111" s="13"/>
      <c r="I111" s="13"/>
      <c r="J111" s="12"/>
      <c r="K111" s="14"/>
      <c r="L111" s="13"/>
      <c r="M111" s="13"/>
      <c r="N111" s="13"/>
      <c r="O111" s="13"/>
      <c r="P111" s="13"/>
      <c r="Q111" s="13"/>
      <c r="R111" s="13"/>
      <c r="S111" s="13"/>
      <c r="T111" s="13"/>
      <c r="U111" s="12"/>
    </row>
    <row r="112" spans="1:21">
      <c r="A112" s="14"/>
      <c r="B112" s="13"/>
      <c r="C112" s="13"/>
      <c r="D112" s="13"/>
      <c r="E112" s="13"/>
      <c r="F112" s="13"/>
      <c r="G112" s="13"/>
      <c r="H112" s="13"/>
      <c r="I112" s="13"/>
      <c r="J112" s="12"/>
      <c r="K112" s="14"/>
      <c r="L112" s="13"/>
      <c r="M112" s="13"/>
      <c r="N112" s="13"/>
      <c r="O112" s="13"/>
      <c r="P112" s="13"/>
      <c r="Q112" s="13"/>
      <c r="R112" s="13"/>
      <c r="S112" s="13"/>
      <c r="T112" s="13"/>
      <c r="U112" s="12"/>
    </row>
    <row r="113" spans="1:21">
      <c r="A113" s="14"/>
      <c r="B113" s="13"/>
      <c r="C113" s="13"/>
      <c r="D113" s="13"/>
      <c r="E113" s="13"/>
      <c r="F113" s="13"/>
      <c r="G113" s="13"/>
      <c r="H113" s="13"/>
      <c r="I113" s="13"/>
      <c r="J113" s="12"/>
      <c r="K113" s="14"/>
      <c r="L113" s="13"/>
      <c r="M113" s="13"/>
      <c r="N113" s="13"/>
      <c r="O113" s="13"/>
      <c r="P113" s="13"/>
      <c r="Q113" s="13"/>
      <c r="R113" s="13"/>
      <c r="S113" s="13"/>
      <c r="T113" s="13"/>
      <c r="U113" s="12"/>
    </row>
    <row r="114" spans="1:21">
      <c r="K114" s="14"/>
      <c r="L114" s="13"/>
      <c r="M114" s="13"/>
      <c r="N114" s="13"/>
      <c r="O114" s="13"/>
      <c r="P114" s="13"/>
      <c r="Q114" s="13"/>
      <c r="R114" s="13"/>
      <c r="S114" s="13"/>
      <c r="T114" s="13"/>
      <c r="U114" s="12"/>
    </row>
    <row r="115" spans="1:21">
      <c r="A115" s="8" t="s">
        <v>27</v>
      </c>
      <c r="K115" s="14"/>
      <c r="L115" s="13"/>
      <c r="M115" s="13"/>
      <c r="N115" s="13"/>
      <c r="O115" s="13"/>
      <c r="P115" s="13"/>
      <c r="Q115" s="13"/>
      <c r="R115" s="13"/>
      <c r="S115" s="13"/>
      <c r="T115" s="13"/>
      <c r="U115" s="12"/>
    </row>
    <row r="116" spans="1:21">
      <c r="A116" s="8" t="s">
        <v>26</v>
      </c>
      <c r="K116" s="14"/>
      <c r="L116" s="13"/>
      <c r="M116" s="13"/>
      <c r="N116" s="13"/>
      <c r="O116" s="13"/>
      <c r="P116" s="13"/>
      <c r="Q116" s="13"/>
      <c r="R116" s="13"/>
      <c r="S116" s="13"/>
      <c r="T116" s="13"/>
      <c r="U116" s="12"/>
    </row>
    <row r="117" spans="1:21">
      <c r="A117" s="8" t="s">
        <v>25</v>
      </c>
      <c r="B117" s="13"/>
      <c r="C117" s="13"/>
      <c r="E117" s="13"/>
      <c r="F117" s="13"/>
      <c r="G117" s="13"/>
      <c r="H117" s="13"/>
      <c r="I117" s="13"/>
      <c r="J117" s="12"/>
      <c r="K117" s="14"/>
      <c r="L117" s="13"/>
      <c r="M117" s="13"/>
      <c r="N117" s="13"/>
      <c r="O117" s="13"/>
      <c r="P117" s="13"/>
      <c r="Q117" s="13"/>
      <c r="R117" s="13"/>
      <c r="S117" s="13"/>
      <c r="T117" s="13"/>
      <c r="U117" s="12"/>
    </row>
    <row r="118" spans="1:21">
      <c r="A118" s="8" t="s">
        <v>24</v>
      </c>
      <c r="B118" s="13"/>
      <c r="C118" s="13"/>
      <c r="E118" s="13"/>
      <c r="F118" s="13"/>
      <c r="G118" s="13"/>
      <c r="H118" s="13"/>
      <c r="I118" s="13"/>
      <c r="J118" s="12"/>
      <c r="U118" s="12"/>
    </row>
    <row r="119" spans="1:21">
      <c r="J119" s="12"/>
      <c r="U119" s="12"/>
    </row>
    <row r="120" spans="1:21">
      <c r="J120" s="12"/>
      <c r="U120" s="12"/>
    </row>
    <row r="121" spans="1:21">
      <c r="J121" s="12"/>
      <c r="U121" s="12"/>
    </row>
    <row r="122" spans="1:21">
      <c r="J122" s="12"/>
      <c r="U122" s="12"/>
    </row>
    <row r="123" spans="1:21">
      <c r="J123" s="12"/>
      <c r="U123" s="12"/>
    </row>
    <row r="124" spans="1:21">
      <c r="J124" s="12"/>
      <c r="U124" s="12"/>
    </row>
    <row r="125" spans="1:21">
      <c r="J125" s="12"/>
      <c r="U125" s="12"/>
    </row>
    <row r="126" spans="1:21">
      <c r="J126" s="12"/>
      <c r="U126" s="12"/>
    </row>
    <row r="127" spans="1:21">
      <c r="J127" s="12"/>
      <c r="U127" s="12"/>
    </row>
    <row r="128" spans="1:21">
      <c r="J128" s="12"/>
      <c r="U128" s="12"/>
    </row>
    <row r="129" spans="1:21">
      <c r="J129" s="12"/>
      <c r="U129" s="12"/>
    </row>
    <row r="130" spans="1:21">
      <c r="J130" s="12"/>
      <c r="U130" s="12"/>
    </row>
    <row r="131" spans="1:21">
      <c r="J131" s="12"/>
      <c r="U131" s="12"/>
    </row>
    <row r="132" spans="1:21">
      <c r="J132" s="12"/>
      <c r="U132" s="12"/>
    </row>
    <row r="133" spans="1:21">
      <c r="J133" s="12"/>
      <c r="U133" s="12"/>
    </row>
    <row r="134" spans="1:21">
      <c r="J134" s="12"/>
      <c r="U134" s="12"/>
    </row>
    <row r="135" spans="1:21">
      <c r="A135" s="8" t="s">
        <v>23</v>
      </c>
      <c r="D135" s="8" t="s">
        <v>22</v>
      </c>
      <c r="J135" s="12"/>
      <c r="U135" s="12"/>
    </row>
    <row r="136" spans="1:21">
      <c r="J136" s="12"/>
      <c r="U136" s="12"/>
    </row>
    <row r="137" spans="1:21">
      <c r="J137" s="12"/>
      <c r="U137" s="12"/>
    </row>
    <row r="138" spans="1:21">
      <c r="J138" s="12"/>
      <c r="U138" s="12"/>
    </row>
    <row r="139" spans="1:21">
      <c r="J139" s="12"/>
      <c r="U139" s="12"/>
    </row>
    <row r="140" spans="1:21">
      <c r="J140" s="12"/>
      <c r="U140" s="12"/>
    </row>
    <row r="141" spans="1:21">
      <c r="J141" s="12"/>
      <c r="U141" s="12"/>
    </row>
    <row r="142" spans="1:21">
      <c r="J142" s="12"/>
      <c r="U142" s="12"/>
    </row>
    <row r="143" spans="1:21">
      <c r="J143" s="12"/>
      <c r="U143" s="12"/>
    </row>
    <row r="144" spans="1:21">
      <c r="J144" s="12"/>
      <c r="U144" s="12"/>
    </row>
    <row r="145" spans="1:21">
      <c r="J145" s="12"/>
      <c r="U145" s="12"/>
    </row>
    <row r="146" spans="1:21">
      <c r="J146" s="12"/>
      <c r="U146" s="12"/>
    </row>
    <row r="147" spans="1:21">
      <c r="J147" s="12"/>
      <c r="U147" s="12"/>
    </row>
    <row r="148" spans="1:21">
      <c r="J148" s="12"/>
      <c r="U148" s="12"/>
    </row>
    <row r="149" spans="1:21">
      <c r="J149" s="12"/>
      <c r="U149" s="12"/>
    </row>
    <row r="150" spans="1:21">
      <c r="J150" s="12"/>
      <c r="U150" s="12"/>
    </row>
    <row r="151" spans="1:21">
      <c r="J151" s="12"/>
      <c r="U151" s="12"/>
    </row>
    <row r="152" spans="1:21" ht="15.75" thickBot="1">
      <c r="A152" s="11"/>
      <c r="B152" s="10"/>
      <c r="C152" s="10"/>
      <c r="D152" s="10"/>
      <c r="E152" s="10"/>
      <c r="F152" s="10"/>
      <c r="G152" s="10"/>
      <c r="H152" s="10"/>
      <c r="I152" s="10"/>
      <c r="J152" s="9"/>
      <c r="K152" s="11"/>
      <c r="L152" s="10"/>
      <c r="M152" s="10"/>
      <c r="N152" s="10"/>
      <c r="O152" s="10"/>
      <c r="P152" s="10"/>
      <c r="Q152" s="10"/>
      <c r="R152" s="10"/>
      <c r="S152" s="10"/>
      <c r="T152" s="10"/>
      <c r="U152" s="9"/>
    </row>
    <row r="153" spans="1:21" ht="15.75" thickBot="1"/>
    <row r="154" spans="1:21" ht="15.75" thickBot="1">
      <c r="A154" s="116" t="s">
        <v>21</v>
      </c>
      <c r="B154" s="117"/>
      <c r="C154" s="117"/>
      <c r="D154" s="117"/>
      <c r="E154" s="117"/>
      <c r="F154" s="117"/>
      <c r="G154" s="117"/>
      <c r="H154" s="117"/>
      <c r="I154" s="117"/>
      <c r="J154" s="118"/>
      <c r="K154" s="111" t="s">
        <v>9</v>
      </c>
      <c r="L154" s="112"/>
      <c r="M154" s="112"/>
      <c r="N154" s="112"/>
      <c r="O154" s="112"/>
      <c r="P154" s="112"/>
      <c r="Q154" s="112"/>
      <c r="R154" s="112"/>
      <c r="S154" s="112"/>
      <c r="T154" s="112"/>
      <c r="U154" s="113"/>
    </row>
    <row r="155" spans="1:21">
      <c r="A155" s="14"/>
      <c r="B155" s="13"/>
      <c r="C155" s="13"/>
      <c r="D155" s="13"/>
      <c r="E155" s="13"/>
      <c r="F155" s="13"/>
      <c r="G155" s="13"/>
      <c r="H155" s="13"/>
      <c r="I155" s="13"/>
      <c r="J155" s="12"/>
      <c r="K155" s="14"/>
      <c r="L155" s="13"/>
      <c r="M155" s="13"/>
      <c r="N155" s="13"/>
      <c r="O155" s="13"/>
      <c r="P155" s="13"/>
      <c r="Q155" s="13"/>
      <c r="R155" s="13"/>
      <c r="S155" s="13"/>
      <c r="T155" s="13"/>
      <c r="U155" s="12"/>
    </row>
    <row r="156" spans="1:21">
      <c r="A156" s="14" t="s">
        <v>19</v>
      </c>
      <c r="B156" s="13"/>
      <c r="C156" s="13"/>
      <c r="D156" s="13" t="s">
        <v>18</v>
      </c>
      <c r="E156" s="13"/>
      <c r="F156" s="13"/>
      <c r="G156" s="13"/>
      <c r="H156" s="13"/>
      <c r="I156" s="13"/>
      <c r="J156" s="12"/>
      <c r="K156" s="14"/>
      <c r="L156" s="13"/>
      <c r="M156" s="13"/>
      <c r="N156" s="13"/>
      <c r="O156" s="13"/>
      <c r="P156" s="13"/>
      <c r="Q156" s="13"/>
      <c r="R156" s="13"/>
      <c r="S156" s="13"/>
      <c r="T156" s="13"/>
      <c r="U156" s="12"/>
    </row>
    <row r="157" spans="1:21">
      <c r="A157" s="14" t="s">
        <v>17</v>
      </c>
      <c r="B157" s="13"/>
      <c r="C157" s="13"/>
      <c r="D157" s="13" t="s">
        <v>16</v>
      </c>
      <c r="E157" s="13"/>
      <c r="F157" s="13"/>
      <c r="G157" s="13"/>
      <c r="H157" s="13"/>
      <c r="I157" s="13"/>
      <c r="J157" s="12"/>
      <c r="K157" s="14"/>
      <c r="L157" s="13"/>
      <c r="M157" s="13"/>
      <c r="N157" s="13"/>
      <c r="O157" s="13"/>
      <c r="P157" s="13"/>
      <c r="Q157" s="13"/>
      <c r="R157" s="13"/>
      <c r="S157" s="13"/>
      <c r="T157" s="13"/>
      <c r="U157" s="12"/>
    </row>
    <row r="158" spans="1:21">
      <c r="A158" s="14"/>
      <c r="B158" s="13"/>
      <c r="C158" s="13"/>
      <c r="D158" s="13"/>
      <c r="E158" s="13"/>
      <c r="F158" s="13"/>
      <c r="G158" s="13"/>
      <c r="H158" s="13"/>
      <c r="I158" s="13"/>
      <c r="J158" s="12"/>
      <c r="K158" s="14"/>
      <c r="L158" s="13"/>
      <c r="M158" s="13"/>
      <c r="N158" s="13"/>
      <c r="O158" s="13"/>
      <c r="P158" s="13"/>
      <c r="Q158" s="13"/>
      <c r="R158" s="13"/>
      <c r="S158" s="13"/>
      <c r="T158" s="13"/>
      <c r="U158" s="12"/>
    </row>
    <row r="159" spans="1:21">
      <c r="A159" s="14" t="s">
        <v>15</v>
      </c>
      <c r="B159" s="13"/>
      <c r="C159" s="13"/>
      <c r="D159" s="13" t="s">
        <v>14</v>
      </c>
      <c r="E159" s="13"/>
      <c r="F159" s="13"/>
      <c r="G159" s="13"/>
      <c r="H159" s="13"/>
      <c r="I159" s="13"/>
      <c r="J159" s="12"/>
      <c r="K159" s="14"/>
      <c r="L159" s="13"/>
      <c r="M159" s="13"/>
      <c r="N159" s="13"/>
      <c r="O159" s="13"/>
      <c r="P159" s="13"/>
      <c r="Q159" s="13"/>
      <c r="R159" s="13"/>
      <c r="S159" s="13"/>
      <c r="T159" s="13"/>
      <c r="U159" s="12"/>
    </row>
    <row r="160" spans="1:21">
      <c r="A160" s="14"/>
      <c r="B160" s="13"/>
      <c r="C160" s="13"/>
      <c r="D160" s="13"/>
      <c r="E160" s="13"/>
      <c r="F160" s="13"/>
      <c r="G160" s="13"/>
      <c r="H160" s="13"/>
      <c r="I160" s="13"/>
      <c r="J160" s="12"/>
      <c r="K160" s="14"/>
      <c r="L160" s="13"/>
      <c r="M160" s="13"/>
      <c r="N160" s="13"/>
      <c r="O160" s="13"/>
      <c r="P160" s="13"/>
      <c r="Q160" s="13"/>
      <c r="R160" s="13"/>
      <c r="S160" s="13"/>
      <c r="T160" s="13"/>
      <c r="U160" s="12"/>
    </row>
    <row r="161" spans="1:21">
      <c r="A161" s="14" t="s">
        <v>13</v>
      </c>
      <c r="B161" s="13"/>
      <c r="C161" s="13"/>
      <c r="D161" s="13"/>
      <c r="E161" s="13"/>
      <c r="F161" s="13"/>
      <c r="G161" s="13"/>
      <c r="H161" s="13"/>
      <c r="I161" s="13"/>
      <c r="J161" s="12"/>
      <c r="K161" s="14"/>
      <c r="L161" s="13"/>
      <c r="M161" s="13"/>
      <c r="N161" s="13"/>
      <c r="O161" s="13"/>
      <c r="P161" s="13"/>
      <c r="Q161" s="13"/>
      <c r="R161" s="13"/>
      <c r="S161" s="13"/>
      <c r="T161" s="13"/>
      <c r="U161" s="12"/>
    </row>
    <row r="162" spans="1:21">
      <c r="A162" s="14"/>
      <c r="B162" s="13"/>
      <c r="C162" s="13"/>
      <c r="D162" s="13"/>
      <c r="E162" s="13"/>
      <c r="F162" s="13"/>
      <c r="G162" s="13"/>
      <c r="H162" s="13"/>
      <c r="I162" s="13"/>
      <c r="J162" s="12"/>
      <c r="K162" s="14"/>
      <c r="L162" s="13"/>
      <c r="M162" s="13"/>
      <c r="N162" s="13"/>
      <c r="O162" s="13"/>
      <c r="P162" s="13"/>
      <c r="Q162" s="13"/>
      <c r="R162" s="13"/>
      <c r="S162" s="13"/>
      <c r="T162" s="13"/>
      <c r="U162" s="12"/>
    </row>
    <row r="163" spans="1:21">
      <c r="A163" s="14"/>
      <c r="B163" s="13"/>
      <c r="C163" s="13"/>
      <c r="D163" s="13"/>
      <c r="E163" s="13"/>
      <c r="F163" s="13"/>
      <c r="G163" s="13"/>
      <c r="H163" s="13"/>
      <c r="I163" s="13"/>
      <c r="J163" s="12"/>
      <c r="K163" s="14"/>
      <c r="L163" s="13"/>
      <c r="M163" s="13"/>
      <c r="N163" s="13"/>
      <c r="O163" s="13"/>
      <c r="P163" s="13"/>
      <c r="Q163" s="13"/>
      <c r="R163" s="13"/>
      <c r="S163" s="13"/>
      <c r="T163" s="13"/>
      <c r="U163" s="12"/>
    </row>
    <row r="164" spans="1:21">
      <c r="A164" s="14" t="s">
        <v>12</v>
      </c>
      <c r="B164" s="13"/>
      <c r="C164" s="13"/>
      <c r="D164" s="13"/>
      <c r="E164" s="13"/>
      <c r="F164" s="13"/>
      <c r="G164" s="13"/>
      <c r="H164" s="13"/>
      <c r="I164" s="13"/>
      <c r="J164" s="12"/>
      <c r="K164" s="14"/>
      <c r="L164" s="13"/>
      <c r="M164" s="13"/>
      <c r="N164" s="13"/>
      <c r="O164" s="13"/>
      <c r="P164" s="13"/>
      <c r="Q164" s="13"/>
      <c r="R164" s="13"/>
      <c r="S164" s="13"/>
      <c r="T164" s="13"/>
      <c r="U164" s="12"/>
    </row>
    <row r="165" spans="1:21">
      <c r="A165" s="14"/>
      <c r="B165" s="13"/>
      <c r="C165" s="13"/>
      <c r="D165" s="13"/>
      <c r="E165" s="13"/>
      <c r="F165" s="13"/>
      <c r="G165" s="13"/>
      <c r="H165" s="13"/>
      <c r="I165" s="13"/>
      <c r="J165" s="12"/>
      <c r="K165" s="14"/>
      <c r="L165" s="13"/>
      <c r="M165" s="13"/>
      <c r="N165" s="13"/>
      <c r="O165" s="13"/>
      <c r="P165" s="13"/>
      <c r="Q165" s="13"/>
      <c r="R165" s="13"/>
      <c r="S165" s="13"/>
      <c r="T165" s="13"/>
      <c r="U165" s="12"/>
    </row>
    <row r="166" spans="1:21">
      <c r="A166" s="14"/>
      <c r="B166" s="13"/>
      <c r="C166" s="13"/>
      <c r="D166" s="13"/>
      <c r="E166" s="13"/>
      <c r="F166" s="13"/>
      <c r="G166" s="13"/>
      <c r="H166" s="13"/>
      <c r="I166" s="13"/>
      <c r="J166" s="12"/>
      <c r="K166" s="14"/>
      <c r="L166" s="13"/>
      <c r="M166" s="13"/>
      <c r="N166" s="13"/>
      <c r="O166" s="13"/>
      <c r="P166" s="13"/>
      <c r="Q166" s="13"/>
      <c r="R166" s="13"/>
      <c r="S166" s="13"/>
      <c r="T166" s="13"/>
      <c r="U166" s="12"/>
    </row>
    <row r="167" spans="1:21">
      <c r="A167" s="14"/>
      <c r="B167" s="13"/>
      <c r="C167" s="13"/>
      <c r="D167" s="13"/>
      <c r="E167" s="13"/>
      <c r="F167" s="13"/>
      <c r="G167" s="13"/>
      <c r="H167" s="13"/>
      <c r="I167" s="13"/>
      <c r="J167" s="12"/>
      <c r="K167" s="14"/>
      <c r="L167" s="13"/>
      <c r="M167" s="13"/>
      <c r="N167" s="13"/>
      <c r="O167" s="13"/>
      <c r="P167" s="13"/>
      <c r="Q167" s="13"/>
      <c r="R167" s="13"/>
      <c r="S167" s="13"/>
      <c r="T167" s="13"/>
      <c r="U167" s="12"/>
    </row>
    <row r="168" spans="1:21">
      <c r="A168" s="14"/>
      <c r="B168" s="13"/>
      <c r="C168" s="13"/>
      <c r="D168" s="13"/>
      <c r="E168" s="13"/>
      <c r="F168" s="13"/>
      <c r="G168" s="13"/>
      <c r="H168" s="13"/>
      <c r="I168" s="13"/>
      <c r="J168" s="12"/>
      <c r="K168" s="14"/>
      <c r="L168" s="13"/>
      <c r="M168" s="13"/>
      <c r="N168" s="13"/>
      <c r="O168" s="13"/>
      <c r="P168" s="13"/>
      <c r="Q168" s="13"/>
      <c r="R168" s="13"/>
      <c r="S168" s="13"/>
      <c r="T168" s="13"/>
      <c r="U168" s="12"/>
    </row>
    <row r="169" spans="1:21">
      <c r="A169" s="14"/>
      <c r="B169" s="13"/>
      <c r="C169" s="13"/>
      <c r="D169" s="13"/>
      <c r="E169" s="13"/>
      <c r="F169" s="13"/>
      <c r="G169" s="13"/>
      <c r="H169" s="13"/>
      <c r="I169" s="13"/>
      <c r="J169" s="12"/>
      <c r="K169" s="14"/>
      <c r="L169" s="13"/>
      <c r="M169" s="13"/>
      <c r="N169" s="13"/>
      <c r="O169" s="13"/>
      <c r="P169" s="13"/>
      <c r="Q169" s="13"/>
      <c r="R169" s="13"/>
      <c r="S169" s="13"/>
      <c r="T169" s="13"/>
      <c r="U169" s="12"/>
    </row>
    <row r="170" spans="1:21">
      <c r="A170" s="14"/>
      <c r="B170" s="13"/>
      <c r="C170" s="13"/>
      <c r="D170" s="13"/>
      <c r="E170" s="13"/>
      <c r="F170" s="13"/>
      <c r="G170" s="13"/>
      <c r="H170" s="13"/>
      <c r="I170" s="13"/>
      <c r="J170" s="12"/>
      <c r="K170" s="14"/>
      <c r="L170" s="13"/>
      <c r="M170" s="13"/>
      <c r="N170" s="13"/>
      <c r="O170" s="13"/>
      <c r="P170" s="13"/>
      <c r="Q170" s="13"/>
      <c r="R170" s="13"/>
      <c r="S170" s="13"/>
      <c r="T170" s="13"/>
      <c r="U170" s="12"/>
    </row>
    <row r="171" spans="1:21" ht="15.75" thickBot="1">
      <c r="A171" s="11"/>
      <c r="B171" s="10"/>
      <c r="C171" s="10"/>
      <c r="D171" s="10"/>
      <c r="E171" s="10"/>
      <c r="F171" s="10"/>
      <c r="G171" s="10"/>
      <c r="H171" s="10"/>
      <c r="I171" s="10"/>
      <c r="J171" s="9"/>
      <c r="K171" s="11"/>
      <c r="L171" s="10"/>
      <c r="M171" s="10"/>
      <c r="N171" s="10"/>
      <c r="O171" s="10"/>
      <c r="P171" s="10"/>
      <c r="Q171" s="10"/>
      <c r="R171" s="10"/>
      <c r="S171" s="10"/>
      <c r="T171" s="10"/>
      <c r="U171" s="9"/>
    </row>
    <row r="172" spans="1:21" ht="15.75" thickBot="1"/>
    <row r="173" spans="1:21" ht="15.75" thickBot="1">
      <c r="A173" s="116" t="s">
        <v>21</v>
      </c>
      <c r="B173" s="117"/>
      <c r="C173" s="117"/>
      <c r="D173" s="117"/>
      <c r="E173" s="117"/>
      <c r="F173" s="117"/>
      <c r="G173" s="117"/>
      <c r="H173" s="117"/>
      <c r="I173" s="117"/>
      <c r="J173" s="118"/>
      <c r="K173" s="111" t="s">
        <v>9</v>
      </c>
      <c r="L173" s="112"/>
      <c r="M173" s="112"/>
      <c r="N173" s="112"/>
      <c r="O173" s="112"/>
      <c r="P173" s="112"/>
      <c r="Q173" s="112"/>
      <c r="R173" s="112"/>
      <c r="S173" s="112"/>
      <c r="T173" s="112"/>
      <c r="U173" s="113"/>
    </row>
    <row r="174" spans="1:21">
      <c r="A174" s="14"/>
      <c r="B174" s="13"/>
      <c r="C174" s="13"/>
      <c r="D174" s="13"/>
      <c r="E174" s="13"/>
      <c r="F174" s="13"/>
      <c r="G174" s="13"/>
      <c r="H174" s="13"/>
      <c r="I174" s="13"/>
      <c r="J174" s="12"/>
      <c r="K174" s="14"/>
      <c r="L174" s="13"/>
      <c r="M174" s="13"/>
      <c r="N174" s="13"/>
      <c r="O174" s="13"/>
      <c r="P174" s="13"/>
      <c r="Q174" s="13"/>
      <c r="R174" s="13"/>
      <c r="S174" s="13"/>
      <c r="T174" s="13"/>
      <c r="U174" s="12"/>
    </row>
    <row r="175" spans="1:21">
      <c r="A175" s="14" t="s">
        <v>19</v>
      </c>
      <c r="B175" s="13"/>
      <c r="C175" s="13"/>
      <c r="D175" s="13" t="s">
        <v>18</v>
      </c>
      <c r="E175" s="13"/>
      <c r="F175" s="13"/>
      <c r="G175" s="13"/>
      <c r="H175" s="13"/>
      <c r="I175" s="13"/>
      <c r="J175" s="12"/>
      <c r="K175" s="14"/>
      <c r="L175" s="13"/>
      <c r="M175" s="13"/>
      <c r="N175" s="13"/>
      <c r="O175" s="13"/>
      <c r="P175" s="13"/>
      <c r="Q175" s="13"/>
      <c r="R175" s="13"/>
      <c r="S175" s="13"/>
      <c r="T175" s="13"/>
      <c r="U175" s="12"/>
    </row>
    <row r="176" spans="1:21">
      <c r="A176" s="14" t="s">
        <v>17</v>
      </c>
      <c r="B176" s="13"/>
      <c r="C176" s="13"/>
      <c r="D176" s="13" t="s">
        <v>16</v>
      </c>
      <c r="E176" s="13"/>
      <c r="F176" s="13"/>
      <c r="G176" s="13"/>
      <c r="H176" s="13"/>
      <c r="I176" s="13"/>
      <c r="J176" s="12"/>
      <c r="K176" s="14"/>
      <c r="L176" s="13"/>
      <c r="M176" s="13"/>
      <c r="N176" s="13"/>
      <c r="O176" s="13"/>
      <c r="P176" s="13"/>
      <c r="Q176" s="13"/>
      <c r="R176" s="13"/>
      <c r="S176" s="13"/>
      <c r="T176" s="13"/>
      <c r="U176" s="12"/>
    </row>
    <row r="177" spans="1:21">
      <c r="A177" s="14"/>
      <c r="B177" s="13"/>
      <c r="C177" s="13"/>
      <c r="D177" s="13"/>
      <c r="E177" s="13"/>
      <c r="F177" s="13"/>
      <c r="G177" s="13"/>
      <c r="H177" s="13"/>
      <c r="I177" s="13"/>
      <c r="J177" s="12"/>
      <c r="K177" s="14"/>
      <c r="L177" s="13"/>
      <c r="M177" s="13"/>
      <c r="N177" s="13"/>
      <c r="O177" s="13"/>
      <c r="P177" s="13"/>
      <c r="Q177" s="13"/>
      <c r="R177" s="13"/>
      <c r="S177" s="13"/>
      <c r="T177" s="13"/>
      <c r="U177" s="12"/>
    </row>
    <row r="178" spans="1:21">
      <c r="A178" s="14" t="s">
        <v>15</v>
      </c>
      <c r="B178" s="13"/>
      <c r="C178" s="13"/>
      <c r="D178" s="13" t="s">
        <v>14</v>
      </c>
      <c r="E178" s="13"/>
      <c r="F178" s="13"/>
      <c r="G178" s="13"/>
      <c r="H178" s="13"/>
      <c r="I178" s="13"/>
      <c r="J178" s="12"/>
      <c r="K178" s="14"/>
      <c r="L178" s="13"/>
      <c r="M178" s="13"/>
      <c r="N178" s="13"/>
      <c r="O178" s="13"/>
      <c r="P178" s="13"/>
      <c r="Q178" s="13"/>
      <c r="R178" s="13"/>
      <c r="S178" s="13"/>
      <c r="T178" s="13"/>
      <c r="U178" s="12"/>
    </row>
    <row r="179" spans="1:21">
      <c r="A179" s="14"/>
      <c r="B179" s="13"/>
      <c r="C179" s="13"/>
      <c r="D179" s="13"/>
      <c r="E179" s="13"/>
      <c r="F179" s="13"/>
      <c r="G179" s="13"/>
      <c r="H179" s="13"/>
      <c r="I179" s="13"/>
      <c r="J179" s="12"/>
      <c r="K179" s="14"/>
      <c r="L179" s="13"/>
      <c r="M179" s="13"/>
      <c r="N179" s="13"/>
      <c r="O179" s="13"/>
      <c r="P179" s="13"/>
      <c r="Q179" s="13"/>
      <c r="R179" s="13"/>
      <c r="S179" s="13"/>
      <c r="T179" s="13"/>
      <c r="U179" s="12"/>
    </row>
    <row r="180" spans="1:21">
      <c r="A180" s="14" t="s">
        <v>13</v>
      </c>
      <c r="B180" s="13"/>
      <c r="C180" s="13"/>
      <c r="D180" s="13"/>
      <c r="E180" s="13"/>
      <c r="F180" s="13"/>
      <c r="G180" s="13"/>
      <c r="H180" s="13"/>
      <c r="I180" s="13"/>
      <c r="J180" s="12"/>
      <c r="K180" s="14"/>
      <c r="L180" s="13"/>
      <c r="M180" s="13"/>
      <c r="N180" s="13"/>
      <c r="O180" s="13"/>
      <c r="P180" s="13"/>
      <c r="Q180" s="13"/>
      <c r="R180" s="13"/>
      <c r="S180" s="13"/>
      <c r="T180" s="13"/>
      <c r="U180" s="12"/>
    </row>
    <row r="181" spans="1:21">
      <c r="A181" s="14"/>
      <c r="B181" s="13"/>
      <c r="C181" s="13"/>
      <c r="D181" s="13"/>
      <c r="E181" s="13"/>
      <c r="F181" s="13"/>
      <c r="G181" s="13"/>
      <c r="H181" s="13"/>
      <c r="I181" s="13"/>
      <c r="J181" s="12"/>
      <c r="K181" s="14"/>
      <c r="L181" s="13"/>
      <c r="M181" s="13"/>
      <c r="N181" s="13"/>
      <c r="O181" s="13"/>
      <c r="P181" s="13"/>
      <c r="Q181" s="13"/>
      <c r="R181" s="13"/>
      <c r="S181" s="13"/>
      <c r="T181" s="13"/>
      <c r="U181" s="12"/>
    </row>
    <row r="182" spans="1:21">
      <c r="A182" s="14"/>
      <c r="B182" s="13"/>
      <c r="C182" s="13"/>
      <c r="D182" s="13"/>
      <c r="E182" s="13"/>
      <c r="F182" s="13"/>
      <c r="G182" s="13"/>
      <c r="H182" s="13"/>
      <c r="I182" s="13"/>
      <c r="J182" s="12"/>
      <c r="K182" s="14"/>
      <c r="L182" s="13"/>
      <c r="M182" s="13"/>
      <c r="N182" s="13"/>
      <c r="O182" s="13"/>
      <c r="P182" s="13"/>
      <c r="Q182" s="13"/>
      <c r="R182" s="13"/>
      <c r="S182" s="13"/>
      <c r="T182" s="13"/>
      <c r="U182" s="12"/>
    </row>
    <row r="183" spans="1:21">
      <c r="A183" s="14" t="s">
        <v>12</v>
      </c>
      <c r="B183" s="13"/>
      <c r="C183" s="13"/>
      <c r="D183" s="13"/>
      <c r="E183" s="13"/>
      <c r="F183" s="13"/>
      <c r="G183" s="13"/>
      <c r="H183" s="13"/>
      <c r="I183" s="13"/>
      <c r="J183" s="12"/>
      <c r="K183" s="14"/>
      <c r="L183" s="13"/>
      <c r="M183" s="13"/>
      <c r="N183" s="13"/>
      <c r="O183" s="13"/>
      <c r="P183" s="13"/>
      <c r="Q183" s="13"/>
      <c r="R183" s="13"/>
      <c r="S183" s="13"/>
      <c r="T183" s="13"/>
      <c r="U183" s="12"/>
    </row>
    <row r="184" spans="1:21">
      <c r="A184" s="14"/>
      <c r="B184" s="13"/>
      <c r="C184" s="13"/>
      <c r="D184" s="13"/>
      <c r="E184" s="13"/>
      <c r="F184" s="13"/>
      <c r="G184" s="13"/>
      <c r="H184" s="13"/>
      <c r="I184" s="13"/>
      <c r="J184" s="12"/>
      <c r="K184" s="14"/>
      <c r="L184" s="13"/>
      <c r="M184" s="13"/>
      <c r="N184" s="13"/>
      <c r="O184" s="13"/>
      <c r="P184" s="13"/>
      <c r="Q184" s="13"/>
      <c r="R184" s="13"/>
      <c r="S184" s="13"/>
      <c r="T184" s="13"/>
      <c r="U184" s="12"/>
    </row>
    <row r="185" spans="1:21">
      <c r="A185" s="14"/>
      <c r="B185" s="13"/>
      <c r="C185" s="13"/>
      <c r="D185" s="13"/>
      <c r="E185" s="13"/>
      <c r="F185" s="13"/>
      <c r="G185" s="13"/>
      <c r="H185" s="13"/>
      <c r="I185" s="13"/>
      <c r="J185" s="12"/>
      <c r="K185" s="14"/>
      <c r="L185" s="13"/>
      <c r="M185" s="13"/>
      <c r="N185" s="13"/>
      <c r="O185" s="13"/>
      <c r="P185" s="13"/>
      <c r="Q185" s="13"/>
      <c r="R185" s="13"/>
      <c r="S185" s="13"/>
      <c r="T185" s="13"/>
      <c r="U185" s="12"/>
    </row>
    <row r="186" spans="1:21">
      <c r="A186" s="14"/>
      <c r="B186" s="13"/>
      <c r="C186" s="13"/>
      <c r="D186" s="13"/>
      <c r="E186" s="13"/>
      <c r="F186" s="13"/>
      <c r="G186" s="13"/>
      <c r="H186" s="13"/>
      <c r="I186" s="13"/>
      <c r="J186" s="12"/>
      <c r="K186" s="14"/>
      <c r="L186" s="13"/>
      <c r="M186" s="13"/>
      <c r="N186" s="13"/>
      <c r="O186" s="13"/>
      <c r="P186" s="13"/>
      <c r="Q186" s="13"/>
      <c r="R186" s="13"/>
      <c r="S186" s="13"/>
      <c r="T186" s="13"/>
      <c r="U186" s="12"/>
    </row>
    <row r="187" spans="1:21">
      <c r="A187" s="14"/>
      <c r="B187" s="13"/>
      <c r="C187" s="13"/>
      <c r="D187" s="13"/>
      <c r="E187" s="13"/>
      <c r="F187" s="13"/>
      <c r="G187" s="13"/>
      <c r="H187" s="13"/>
      <c r="I187" s="13"/>
      <c r="J187" s="12"/>
      <c r="K187" s="14"/>
      <c r="L187" s="13"/>
      <c r="M187" s="13"/>
      <c r="N187" s="13"/>
      <c r="O187" s="13"/>
      <c r="P187" s="13"/>
      <c r="Q187" s="13"/>
      <c r="R187" s="13"/>
      <c r="S187" s="13"/>
      <c r="T187" s="13"/>
      <c r="U187" s="12"/>
    </row>
    <row r="188" spans="1:21">
      <c r="A188" s="14"/>
      <c r="B188" s="13"/>
      <c r="C188" s="13"/>
      <c r="D188" s="13"/>
      <c r="E188" s="13"/>
      <c r="F188" s="13"/>
      <c r="G188" s="13"/>
      <c r="H188" s="13"/>
      <c r="I188" s="13"/>
      <c r="J188" s="12"/>
      <c r="K188" s="14"/>
      <c r="L188" s="13"/>
      <c r="M188" s="13"/>
      <c r="N188" s="13"/>
      <c r="O188" s="13"/>
      <c r="P188" s="13"/>
      <c r="Q188" s="13"/>
      <c r="R188" s="13"/>
      <c r="S188" s="13"/>
      <c r="T188" s="13"/>
      <c r="U188" s="12"/>
    </row>
    <row r="189" spans="1:21">
      <c r="A189" s="14"/>
      <c r="B189" s="13"/>
      <c r="C189" s="13"/>
      <c r="D189" s="13"/>
      <c r="E189" s="13"/>
      <c r="F189" s="13"/>
      <c r="G189" s="13"/>
      <c r="H189" s="13"/>
      <c r="I189" s="13"/>
      <c r="J189" s="12"/>
      <c r="K189" s="14"/>
      <c r="L189" s="13"/>
      <c r="M189" s="13"/>
      <c r="N189" s="13"/>
      <c r="O189" s="13"/>
      <c r="P189" s="13"/>
      <c r="Q189" s="13"/>
      <c r="R189" s="13"/>
      <c r="S189" s="13"/>
      <c r="T189" s="13"/>
      <c r="U189" s="12"/>
    </row>
    <row r="190" spans="1:21" ht="15.75" thickBot="1">
      <c r="A190" s="11"/>
      <c r="B190" s="10"/>
      <c r="C190" s="10"/>
      <c r="D190" s="10"/>
      <c r="E190" s="10"/>
      <c r="F190" s="10"/>
      <c r="G190" s="10"/>
      <c r="H190" s="10"/>
      <c r="I190" s="10"/>
      <c r="J190" s="9"/>
      <c r="K190" s="11"/>
      <c r="L190" s="10"/>
      <c r="M190" s="10"/>
      <c r="N190" s="10"/>
      <c r="O190" s="10"/>
      <c r="P190" s="10"/>
      <c r="Q190" s="10"/>
      <c r="R190" s="10"/>
      <c r="S190" s="10"/>
      <c r="T190" s="10"/>
      <c r="U190" s="9"/>
    </row>
    <row r="191" spans="1:21" ht="15.75" thickBot="1"/>
    <row r="192" spans="1:21" ht="15.75" thickBot="1">
      <c r="A192" s="116" t="s">
        <v>20</v>
      </c>
      <c r="B192" s="117"/>
      <c r="C192" s="117"/>
      <c r="D192" s="117"/>
      <c r="E192" s="117"/>
      <c r="F192" s="117"/>
      <c r="G192" s="117"/>
      <c r="H192" s="117"/>
      <c r="I192" s="117"/>
      <c r="J192" s="118"/>
      <c r="K192" s="111" t="s">
        <v>9</v>
      </c>
      <c r="L192" s="112"/>
      <c r="M192" s="112"/>
      <c r="N192" s="112"/>
      <c r="O192" s="112"/>
      <c r="P192" s="112"/>
      <c r="Q192" s="112"/>
      <c r="R192" s="112"/>
      <c r="S192" s="112"/>
      <c r="T192" s="112"/>
      <c r="U192" s="113"/>
    </row>
    <row r="193" spans="1:21">
      <c r="A193" s="14"/>
      <c r="B193" s="13"/>
      <c r="C193" s="13"/>
      <c r="D193" s="13"/>
      <c r="E193" s="13"/>
      <c r="F193" s="13"/>
      <c r="G193" s="13"/>
      <c r="H193" s="13"/>
      <c r="I193" s="13"/>
      <c r="J193" s="12"/>
      <c r="K193" s="14"/>
      <c r="L193" s="13"/>
      <c r="M193" s="13"/>
      <c r="N193" s="13"/>
      <c r="O193" s="13"/>
      <c r="P193" s="13"/>
      <c r="Q193" s="13"/>
      <c r="R193" s="13"/>
      <c r="S193" s="13"/>
      <c r="T193" s="13"/>
      <c r="U193" s="12"/>
    </row>
    <row r="194" spans="1:21">
      <c r="A194" s="14" t="s">
        <v>19</v>
      </c>
      <c r="B194" s="13"/>
      <c r="C194" s="13"/>
      <c r="D194" s="13" t="s">
        <v>18</v>
      </c>
      <c r="E194" s="13"/>
      <c r="F194" s="13"/>
      <c r="G194" s="13"/>
      <c r="H194" s="13"/>
      <c r="I194" s="13"/>
      <c r="J194" s="12"/>
      <c r="K194" s="14"/>
      <c r="L194" s="13"/>
      <c r="M194" s="13"/>
      <c r="N194" s="13"/>
      <c r="O194" s="13"/>
      <c r="P194" s="13"/>
      <c r="Q194" s="13"/>
      <c r="R194" s="13"/>
      <c r="S194" s="13"/>
      <c r="T194" s="13"/>
      <c r="U194" s="12"/>
    </row>
    <row r="195" spans="1:21">
      <c r="A195" s="14" t="s">
        <v>17</v>
      </c>
      <c r="B195" s="13"/>
      <c r="C195" s="13"/>
      <c r="D195" s="13" t="s">
        <v>16</v>
      </c>
      <c r="E195" s="13"/>
      <c r="F195" s="13"/>
      <c r="G195" s="13"/>
      <c r="H195" s="13"/>
      <c r="I195" s="13"/>
      <c r="J195" s="12"/>
      <c r="K195" s="14"/>
      <c r="L195" s="13"/>
      <c r="M195" s="13"/>
      <c r="N195" s="13"/>
      <c r="O195" s="13"/>
      <c r="P195" s="13"/>
      <c r="Q195" s="13"/>
      <c r="R195" s="13"/>
      <c r="S195" s="13"/>
      <c r="T195" s="13"/>
      <c r="U195" s="12"/>
    </row>
    <row r="196" spans="1:21">
      <c r="A196" s="14"/>
      <c r="B196" s="13"/>
      <c r="C196" s="13"/>
      <c r="D196" s="13"/>
      <c r="E196" s="13"/>
      <c r="F196" s="13"/>
      <c r="G196" s="13"/>
      <c r="H196" s="13"/>
      <c r="I196" s="13"/>
      <c r="J196" s="12"/>
      <c r="K196" s="14"/>
      <c r="L196" s="13"/>
      <c r="M196" s="13"/>
      <c r="N196" s="13"/>
      <c r="O196" s="13"/>
      <c r="P196" s="13"/>
      <c r="Q196" s="13"/>
      <c r="R196" s="13"/>
      <c r="S196" s="13"/>
      <c r="T196" s="13"/>
      <c r="U196" s="12"/>
    </row>
    <row r="197" spans="1:21">
      <c r="A197" s="14" t="s">
        <v>15</v>
      </c>
      <c r="B197" s="13"/>
      <c r="C197" s="13"/>
      <c r="D197" s="13" t="s">
        <v>14</v>
      </c>
      <c r="E197" s="13"/>
      <c r="F197" s="13"/>
      <c r="G197" s="13"/>
      <c r="H197" s="13"/>
      <c r="I197" s="13"/>
      <c r="J197" s="12"/>
      <c r="K197" s="14"/>
      <c r="L197" s="13"/>
      <c r="M197" s="13"/>
      <c r="N197" s="13"/>
      <c r="O197" s="13"/>
      <c r="P197" s="13"/>
      <c r="Q197" s="13"/>
      <c r="R197" s="13"/>
      <c r="S197" s="13"/>
      <c r="T197" s="13"/>
      <c r="U197" s="12"/>
    </row>
    <row r="198" spans="1:21">
      <c r="A198" s="14"/>
      <c r="B198" s="13"/>
      <c r="C198" s="13"/>
      <c r="D198" s="13"/>
      <c r="E198" s="13"/>
      <c r="F198" s="13"/>
      <c r="G198" s="13"/>
      <c r="H198" s="13"/>
      <c r="I198" s="13"/>
      <c r="J198" s="12"/>
      <c r="K198" s="14"/>
      <c r="L198" s="13"/>
      <c r="M198" s="13"/>
      <c r="N198" s="13"/>
      <c r="O198" s="13"/>
      <c r="P198" s="13"/>
      <c r="Q198" s="13"/>
      <c r="R198" s="13"/>
      <c r="S198" s="13"/>
      <c r="T198" s="13"/>
      <c r="U198" s="12"/>
    </row>
    <row r="199" spans="1:21">
      <c r="A199" s="14" t="s">
        <v>13</v>
      </c>
      <c r="B199" s="13"/>
      <c r="C199" s="13"/>
      <c r="D199" s="13"/>
      <c r="E199" s="13"/>
      <c r="F199" s="13"/>
      <c r="G199" s="13"/>
      <c r="H199" s="13"/>
      <c r="I199" s="13"/>
      <c r="J199" s="12"/>
      <c r="K199" s="14"/>
      <c r="L199" s="13"/>
      <c r="M199" s="13"/>
      <c r="N199" s="13"/>
      <c r="O199" s="13"/>
      <c r="P199" s="13"/>
      <c r="Q199" s="13"/>
      <c r="R199" s="13"/>
      <c r="S199" s="13"/>
      <c r="T199" s="13"/>
      <c r="U199" s="12"/>
    </row>
    <row r="200" spans="1:21">
      <c r="A200" s="14"/>
      <c r="B200" s="13"/>
      <c r="C200" s="13"/>
      <c r="D200" s="13"/>
      <c r="E200" s="13"/>
      <c r="F200" s="13"/>
      <c r="G200" s="13"/>
      <c r="H200" s="13"/>
      <c r="I200" s="13"/>
      <c r="J200" s="12"/>
      <c r="K200" s="14"/>
      <c r="L200" s="13"/>
      <c r="M200" s="13"/>
      <c r="N200" s="13"/>
      <c r="O200" s="13"/>
      <c r="P200" s="13"/>
      <c r="Q200" s="13"/>
      <c r="R200" s="13"/>
      <c r="S200" s="13"/>
      <c r="T200" s="13"/>
      <c r="U200" s="12"/>
    </row>
    <row r="201" spans="1:21">
      <c r="A201" s="14"/>
      <c r="B201" s="13"/>
      <c r="C201" s="13"/>
      <c r="D201" s="13"/>
      <c r="E201" s="13"/>
      <c r="F201" s="13"/>
      <c r="G201" s="13"/>
      <c r="H201" s="13"/>
      <c r="I201" s="13"/>
      <c r="J201" s="12"/>
      <c r="K201" s="14"/>
      <c r="L201" s="13"/>
      <c r="M201" s="13"/>
      <c r="N201" s="13"/>
      <c r="O201" s="13"/>
      <c r="P201" s="13"/>
      <c r="Q201" s="13"/>
      <c r="R201" s="13"/>
      <c r="S201" s="13"/>
      <c r="T201" s="13"/>
      <c r="U201" s="12"/>
    </row>
    <row r="202" spans="1:21">
      <c r="A202" s="14" t="s">
        <v>12</v>
      </c>
      <c r="B202" s="13"/>
      <c r="C202" s="13"/>
      <c r="D202" s="13"/>
      <c r="E202" s="13"/>
      <c r="F202" s="13"/>
      <c r="G202" s="13"/>
      <c r="H202" s="13"/>
      <c r="I202" s="13"/>
      <c r="J202" s="12"/>
      <c r="K202" s="14"/>
      <c r="L202" s="13"/>
      <c r="M202" s="13"/>
      <c r="N202" s="13"/>
      <c r="O202" s="13"/>
      <c r="P202" s="13"/>
      <c r="Q202" s="13"/>
      <c r="R202" s="13"/>
      <c r="S202" s="13"/>
      <c r="T202" s="13"/>
      <c r="U202" s="12"/>
    </row>
    <row r="203" spans="1:21">
      <c r="A203" s="14"/>
      <c r="B203" s="13"/>
      <c r="C203" s="13"/>
      <c r="D203" s="13"/>
      <c r="E203" s="13"/>
      <c r="F203" s="13"/>
      <c r="G203" s="13"/>
      <c r="H203" s="13"/>
      <c r="I203" s="13"/>
      <c r="J203" s="12"/>
      <c r="K203" s="14"/>
      <c r="L203" s="13"/>
      <c r="M203" s="13"/>
      <c r="N203" s="13"/>
      <c r="O203" s="13"/>
      <c r="P203" s="13"/>
      <c r="Q203" s="13"/>
      <c r="R203" s="13"/>
      <c r="S203" s="13"/>
      <c r="T203" s="13"/>
      <c r="U203" s="12"/>
    </row>
    <row r="204" spans="1:21">
      <c r="A204" s="14"/>
      <c r="B204" s="13"/>
      <c r="C204" s="13"/>
      <c r="D204" s="13"/>
      <c r="E204" s="13"/>
      <c r="F204" s="13"/>
      <c r="G204" s="13"/>
      <c r="H204" s="13"/>
      <c r="I204" s="13"/>
      <c r="J204" s="12"/>
      <c r="K204" s="14"/>
      <c r="L204" s="13"/>
      <c r="M204" s="13"/>
      <c r="N204" s="13"/>
      <c r="O204" s="13"/>
      <c r="P204" s="13"/>
      <c r="Q204" s="13"/>
      <c r="R204" s="13"/>
      <c r="S204" s="13"/>
      <c r="T204" s="13"/>
      <c r="U204" s="12"/>
    </row>
    <row r="205" spans="1:21">
      <c r="A205" s="14"/>
      <c r="B205" s="13"/>
      <c r="C205" s="13"/>
      <c r="D205" s="13"/>
      <c r="E205" s="13"/>
      <c r="F205" s="13"/>
      <c r="G205" s="13"/>
      <c r="H205" s="13"/>
      <c r="I205" s="13"/>
      <c r="J205" s="12"/>
      <c r="K205" s="14"/>
      <c r="L205" s="13"/>
      <c r="M205" s="13"/>
      <c r="N205" s="13"/>
      <c r="O205" s="13"/>
      <c r="P205" s="13"/>
      <c r="Q205" s="13"/>
      <c r="R205" s="13"/>
      <c r="S205" s="13"/>
      <c r="T205" s="13"/>
      <c r="U205" s="12"/>
    </row>
    <row r="206" spans="1:21">
      <c r="A206" s="14"/>
      <c r="B206" s="13"/>
      <c r="C206" s="13"/>
      <c r="D206" s="13"/>
      <c r="E206" s="13"/>
      <c r="F206" s="13"/>
      <c r="G206" s="13"/>
      <c r="H206" s="13"/>
      <c r="I206" s="13"/>
      <c r="J206" s="12"/>
      <c r="K206" s="14"/>
      <c r="L206" s="13"/>
      <c r="M206" s="13"/>
      <c r="N206" s="13"/>
      <c r="O206" s="13"/>
      <c r="P206" s="13"/>
      <c r="Q206" s="13"/>
      <c r="R206" s="13"/>
      <c r="S206" s="13"/>
      <c r="T206" s="13"/>
      <c r="U206" s="12"/>
    </row>
    <row r="207" spans="1:21">
      <c r="A207" s="14"/>
      <c r="B207" s="13"/>
      <c r="C207" s="13"/>
      <c r="D207" s="13"/>
      <c r="E207" s="13"/>
      <c r="F207" s="13"/>
      <c r="G207" s="13"/>
      <c r="H207" s="13"/>
      <c r="I207" s="13"/>
      <c r="J207" s="12"/>
      <c r="K207" s="14"/>
      <c r="L207" s="13"/>
      <c r="M207" s="13"/>
      <c r="N207" s="13"/>
      <c r="O207" s="13"/>
      <c r="P207" s="13"/>
      <c r="Q207" s="13"/>
      <c r="R207" s="13"/>
      <c r="S207" s="13"/>
      <c r="T207" s="13"/>
      <c r="U207" s="12"/>
    </row>
    <row r="208" spans="1:21">
      <c r="A208" s="14"/>
      <c r="B208" s="13"/>
      <c r="C208" s="13"/>
      <c r="D208" s="13"/>
      <c r="E208" s="13"/>
      <c r="F208" s="13"/>
      <c r="G208" s="13"/>
      <c r="H208" s="13"/>
      <c r="I208" s="13"/>
      <c r="J208" s="12"/>
      <c r="K208" s="14"/>
      <c r="L208" s="13"/>
      <c r="M208" s="13"/>
      <c r="N208" s="13"/>
      <c r="O208" s="13"/>
      <c r="P208" s="13"/>
      <c r="Q208" s="13"/>
      <c r="R208" s="13"/>
      <c r="S208" s="13"/>
      <c r="T208" s="13"/>
      <c r="U208" s="12"/>
    </row>
    <row r="209" spans="1:21" ht="15.75" thickBot="1">
      <c r="A209" s="11"/>
      <c r="B209" s="10"/>
      <c r="C209" s="10"/>
      <c r="D209" s="10"/>
      <c r="E209" s="10"/>
      <c r="F209" s="10"/>
      <c r="G209" s="10"/>
      <c r="H209" s="10"/>
      <c r="I209" s="10"/>
      <c r="J209" s="9"/>
      <c r="K209" s="11"/>
      <c r="L209" s="10"/>
      <c r="M209" s="10"/>
      <c r="N209" s="10"/>
      <c r="O209" s="10"/>
      <c r="P209" s="10"/>
      <c r="Q209" s="10"/>
      <c r="R209" s="10"/>
      <c r="S209" s="10"/>
      <c r="T209" s="10"/>
      <c r="U209" s="9"/>
    </row>
    <row r="210" spans="1:21" ht="15.75" thickBot="1"/>
    <row r="211" spans="1:21" ht="15.75" thickBot="1">
      <c r="A211" s="116" t="s">
        <v>11</v>
      </c>
      <c r="B211" s="117"/>
      <c r="C211" s="117"/>
      <c r="D211" s="117"/>
      <c r="E211" s="117"/>
      <c r="F211" s="117"/>
      <c r="G211" s="117"/>
      <c r="H211" s="117"/>
      <c r="I211" s="117"/>
      <c r="J211" s="118"/>
      <c r="K211" s="111" t="s">
        <v>9</v>
      </c>
      <c r="L211" s="112"/>
      <c r="M211" s="112"/>
      <c r="N211" s="112"/>
      <c r="O211" s="112"/>
      <c r="P211" s="112"/>
      <c r="Q211" s="112"/>
      <c r="R211" s="112"/>
      <c r="S211" s="112"/>
      <c r="T211" s="112"/>
      <c r="U211" s="113"/>
    </row>
    <row r="212" spans="1:21">
      <c r="A212" s="14"/>
      <c r="B212" s="13"/>
      <c r="C212" s="13"/>
      <c r="D212" s="13"/>
      <c r="E212" s="13"/>
      <c r="F212" s="13"/>
      <c r="G212" s="13"/>
      <c r="H212" s="13"/>
      <c r="I212" s="13"/>
      <c r="J212" s="12"/>
      <c r="K212" s="14"/>
      <c r="L212" s="13"/>
      <c r="M212" s="13"/>
      <c r="N212" s="13"/>
      <c r="O212" s="13"/>
      <c r="P212" s="13"/>
      <c r="Q212" s="13"/>
      <c r="R212" s="13"/>
      <c r="S212" s="13"/>
      <c r="T212" s="13"/>
      <c r="U212" s="12"/>
    </row>
    <row r="213" spans="1:21">
      <c r="A213" s="14"/>
      <c r="B213" s="13"/>
      <c r="C213" s="13"/>
      <c r="D213" s="13"/>
      <c r="E213" s="13"/>
      <c r="F213" s="13"/>
      <c r="G213" s="13"/>
      <c r="H213" s="13"/>
      <c r="I213" s="13"/>
      <c r="J213" s="12"/>
      <c r="K213" s="14"/>
      <c r="L213" s="13"/>
      <c r="M213" s="13"/>
      <c r="N213" s="13"/>
      <c r="O213" s="13"/>
      <c r="P213" s="13"/>
      <c r="Q213" s="13"/>
      <c r="R213" s="13"/>
      <c r="S213" s="13"/>
      <c r="T213" s="13"/>
      <c r="U213" s="12"/>
    </row>
    <row r="214" spans="1:21">
      <c r="A214" s="14"/>
      <c r="B214" s="13"/>
      <c r="C214" s="13"/>
      <c r="D214" s="13"/>
      <c r="E214" s="13"/>
      <c r="F214" s="13"/>
      <c r="G214" s="13"/>
      <c r="H214" s="13"/>
      <c r="I214" s="13"/>
      <c r="J214" s="12"/>
      <c r="K214" s="14"/>
      <c r="L214" s="13"/>
      <c r="M214" s="13"/>
      <c r="N214" s="13"/>
      <c r="O214" s="13"/>
      <c r="P214" s="13"/>
      <c r="Q214" s="13"/>
      <c r="R214" s="13"/>
      <c r="S214" s="13"/>
      <c r="T214" s="13"/>
      <c r="U214" s="12"/>
    </row>
    <row r="215" spans="1:21">
      <c r="A215" s="14"/>
      <c r="B215" s="13"/>
      <c r="C215" s="13"/>
      <c r="D215" s="13"/>
      <c r="E215" s="13"/>
      <c r="F215" s="13"/>
      <c r="G215" s="13"/>
      <c r="H215" s="13"/>
      <c r="I215" s="13"/>
      <c r="J215" s="12"/>
      <c r="K215" s="14"/>
      <c r="L215" s="13"/>
      <c r="M215" s="13"/>
      <c r="N215" s="13"/>
      <c r="O215" s="13"/>
      <c r="P215" s="13"/>
      <c r="Q215" s="13"/>
      <c r="R215" s="13"/>
      <c r="S215" s="13"/>
      <c r="T215" s="13"/>
      <c r="U215" s="12"/>
    </row>
    <row r="216" spans="1:21">
      <c r="A216" s="14"/>
      <c r="B216" s="13"/>
      <c r="C216" s="13"/>
      <c r="D216" s="13"/>
      <c r="E216" s="13"/>
      <c r="F216" s="13"/>
      <c r="G216" s="13"/>
      <c r="H216" s="13"/>
      <c r="I216" s="13"/>
      <c r="J216" s="12"/>
      <c r="K216" s="14"/>
      <c r="L216" s="13"/>
      <c r="M216" s="13"/>
      <c r="N216" s="13"/>
      <c r="O216" s="13"/>
      <c r="P216" s="13"/>
      <c r="Q216" s="13"/>
      <c r="R216" s="13"/>
      <c r="S216" s="13"/>
      <c r="T216" s="13"/>
      <c r="U216" s="12"/>
    </row>
    <row r="217" spans="1:21">
      <c r="A217" s="14"/>
      <c r="B217" s="13"/>
      <c r="C217" s="13"/>
      <c r="D217" s="13"/>
      <c r="E217" s="13"/>
      <c r="F217" s="13"/>
      <c r="G217" s="13"/>
      <c r="H217" s="13"/>
      <c r="I217" s="13"/>
      <c r="J217" s="12"/>
      <c r="K217" s="14"/>
      <c r="L217" s="13"/>
      <c r="M217" s="13"/>
      <c r="N217" s="13"/>
      <c r="O217" s="13"/>
      <c r="P217" s="13"/>
      <c r="Q217" s="13"/>
      <c r="R217" s="13"/>
      <c r="S217" s="13"/>
      <c r="T217" s="13"/>
      <c r="U217" s="12"/>
    </row>
    <row r="218" spans="1:21">
      <c r="A218" s="14"/>
      <c r="B218" s="13"/>
      <c r="C218" s="13"/>
      <c r="D218" s="13"/>
      <c r="E218" s="13"/>
      <c r="F218" s="13"/>
      <c r="G218" s="13"/>
      <c r="H218" s="13"/>
      <c r="I218" s="13"/>
      <c r="J218" s="12"/>
      <c r="K218" s="14"/>
      <c r="L218" s="13"/>
      <c r="M218" s="13"/>
      <c r="N218" s="13"/>
      <c r="O218" s="13"/>
      <c r="P218" s="13"/>
      <c r="Q218" s="13"/>
      <c r="R218" s="13"/>
      <c r="S218" s="13"/>
      <c r="T218" s="13"/>
      <c r="U218" s="12"/>
    </row>
    <row r="219" spans="1:21">
      <c r="A219" s="14"/>
      <c r="B219" s="13"/>
      <c r="C219" s="13"/>
      <c r="D219" s="13"/>
      <c r="E219" s="13"/>
      <c r="F219" s="13"/>
      <c r="G219" s="13"/>
      <c r="H219" s="13"/>
      <c r="I219" s="13"/>
      <c r="J219" s="12"/>
      <c r="K219" s="14"/>
      <c r="L219" s="13"/>
      <c r="M219" s="13"/>
      <c r="N219" s="13"/>
      <c r="O219" s="13"/>
      <c r="P219" s="13"/>
      <c r="Q219" s="13"/>
      <c r="R219" s="13"/>
      <c r="S219" s="13"/>
      <c r="T219" s="13"/>
      <c r="U219" s="12"/>
    </row>
    <row r="220" spans="1:21">
      <c r="A220" s="14"/>
      <c r="B220" s="13"/>
      <c r="C220" s="13"/>
      <c r="D220" s="13"/>
      <c r="E220" s="13"/>
      <c r="F220" s="13"/>
      <c r="G220" s="13"/>
      <c r="H220" s="13"/>
      <c r="I220" s="13"/>
      <c r="J220" s="12"/>
      <c r="K220" s="14"/>
      <c r="L220" s="13"/>
      <c r="M220" s="13"/>
      <c r="N220" s="13"/>
      <c r="O220" s="13"/>
      <c r="P220" s="13"/>
      <c r="Q220" s="13"/>
      <c r="R220" s="13"/>
      <c r="S220" s="13"/>
      <c r="T220" s="13"/>
      <c r="U220" s="12"/>
    </row>
    <row r="221" spans="1:21">
      <c r="A221" s="14"/>
      <c r="B221" s="13"/>
      <c r="C221" s="13"/>
      <c r="D221" s="13"/>
      <c r="E221" s="13"/>
      <c r="F221" s="13"/>
      <c r="G221" s="13"/>
      <c r="H221" s="13"/>
      <c r="I221" s="13"/>
      <c r="J221" s="12"/>
      <c r="K221" s="14"/>
      <c r="L221" s="13"/>
      <c r="M221" s="13"/>
      <c r="N221" s="13"/>
      <c r="O221" s="13"/>
      <c r="P221" s="13"/>
      <c r="Q221" s="13"/>
      <c r="R221" s="13"/>
      <c r="S221" s="13"/>
      <c r="T221" s="13"/>
      <c r="U221" s="12"/>
    </row>
    <row r="222" spans="1:21">
      <c r="A222" s="14"/>
      <c r="B222" s="13"/>
      <c r="C222" s="13"/>
      <c r="D222" s="13"/>
      <c r="E222" s="13"/>
      <c r="F222" s="13"/>
      <c r="G222" s="13"/>
      <c r="H222" s="13"/>
      <c r="I222" s="13"/>
      <c r="J222" s="12"/>
      <c r="K222" s="14"/>
      <c r="L222" s="13"/>
      <c r="M222" s="13"/>
      <c r="N222" s="13"/>
      <c r="O222" s="13"/>
      <c r="P222" s="13"/>
      <c r="Q222" s="13"/>
      <c r="R222" s="13"/>
      <c r="S222" s="13"/>
      <c r="T222" s="13"/>
      <c r="U222" s="12"/>
    </row>
    <row r="223" spans="1:21">
      <c r="A223" s="14"/>
      <c r="B223" s="13"/>
      <c r="C223" s="13"/>
      <c r="D223" s="13"/>
      <c r="E223" s="13"/>
      <c r="F223" s="13"/>
      <c r="G223" s="13"/>
      <c r="H223" s="13"/>
      <c r="I223" s="13"/>
      <c r="J223" s="12"/>
      <c r="K223" s="14"/>
      <c r="L223" s="13"/>
      <c r="M223" s="13"/>
      <c r="N223" s="13"/>
      <c r="O223" s="13"/>
      <c r="P223" s="13"/>
      <c r="Q223" s="13"/>
      <c r="R223" s="13"/>
      <c r="S223" s="13"/>
      <c r="T223" s="13"/>
      <c r="U223" s="12"/>
    </row>
    <row r="224" spans="1:21">
      <c r="A224" s="14"/>
      <c r="B224" s="13"/>
      <c r="C224" s="13"/>
      <c r="D224" s="13"/>
      <c r="E224" s="13"/>
      <c r="F224" s="13"/>
      <c r="G224" s="13"/>
      <c r="H224" s="13"/>
      <c r="I224" s="13"/>
      <c r="J224" s="12"/>
      <c r="K224" s="14"/>
      <c r="L224" s="13"/>
      <c r="M224" s="13"/>
      <c r="N224" s="13"/>
      <c r="O224" s="13"/>
      <c r="P224" s="13"/>
      <c r="Q224" s="13"/>
      <c r="R224" s="13"/>
      <c r="S224" s="13"/>
      <c r="T224" s="13"/>
      <c r="U224" s="12"/>
    </row>
    <row r="225" spans="1:21">
      <c r="A225" s="14"/>
      <c r="B225" s="13"/>
      <c r="C225" s="13"/>
      <c r="D225" s="13"/>
      <c r="E225" s="13"/>
      <c r="F225" s="13"/>
      <c r="G225" s="13"/>
      <c r="H225" s="13"/>
      <c r="I225" s="13"/>
      <c r="J225" s="12"/>
      <c r="K225" s="14"/>
      <c r="L225" s="13"/>
      <c r="M225" s="13"/>
      <c r="N225" s="13"/>
      <c r="O225" s="13"/>
      <c r="P225" s="13"/>
      <c r="Q225" s="13"/>
      <c r="R225" s="13"/>
      <c r="S225" s="13"/>
      <c r="T225" s="13"/>
      <c r="U225" s="12"/>
    </row>
    <row r="226" spans="1:21">
      <c r="A226" s="14"/>
      <c r="B226" s="13"/>
      <c r="C226" s="13"/>
      <c r="D226" s="13"/>
      <c r="E226" s="13"/>
      <c r="F226" s="13"/>
      <c r="G226" s="13"/>
      <c r="H226" s="13"/>
      <c r="I226" s="13"/>
      <c r="J226" s="12"/>
      <c r="K226" s="14"/>
      <c r="L226" s="13"/>
      <c r="M226" s="13"/>
      <c r="N226" s="13"/>
      <c r="O226" s="13"/>
      <c r="P226" s="13"/>
      <c r="Q226" s="13"/>
      <c r="R226" s="13"/>
      <c r="S226" s="13"/>
      <c r="T226" s="13"/>
      <c r="U226" s="12"/>
    </row>
    <row r="227" spans="1:21">
      <c r="A227" s="14"/>
      <c r="B227" s="13"/>
      <c r="C227" s="13"/>
      <c r="D227" s="13"/>
      <c r="E227" s="13"/>
      <c r="F227" s="13"/>
      <c r="G227" s="13"/>
      <c r="H227" s="13"/>
      <c r="I227" s="13"/>
      <c r="J227" s="12"/>
      <c r="K227" s="14"/>
      <c r="L227" s="13"/>
      <c r="M227" s="13"/>
      <c r="N227" s="13"/>
      <c r="O227" s="13"/>
      <c r="P227" s="13"/>
      <c r="Q227" s="13"/>
      <c r="R227" s="13"/>
      <c r="S227" s="13"/>
      <c r="T227" s="13"/>
      <c r="U227" s="12"/>
    </row>
    <row r="228" spans="1:21" ht="15.75" thickBot="1">
      <c r="A228" s="11"/>
      <c r="B228" s="10"/>
      <c r="C228" s="10"/>
      <c r="D228" s="10"/>
      <c r="E228" s="10"/>
      <c r="F228" s="10"/>
      <c r="G228" s="10"/>
      <c r="H228" s="10"/>
      <c r="I228" s="10"/>
      <c r="J228" s="9"/>
      <c r="K228" s="11"/>
      <c r="L228" s="10"/>
      <c r="M228" s="10"/>
      <c r="N228" s="10"/>
      <c r="O228" s="10"/>
      <c r="P228" s="10"/>
      <c r="Q228" s="10"/>
      <c r="R228" s="10"/>
      <c r="S228" s="10"/>
      <c r="T228" s="10"/>
      <c r="U228" s="9"/>
    </row>
    <row r="229" spans="1:21" ht="15.75" thickBot="1"/>
    <row r="230" spans="1:21" ht="15.75" thickBot="1">
      <c r="A230" s="116" t="s">
        <v>10</v>
      </c>
      <c r="B230" s="117"/>
      <c r="C230" s="117"/>
      <c r="D230" s="117"/>
      <c r="E230" s="117"/>
      <c r="F230" s="117"/>
      <c r="G230" s="117"/>
      <c r="H230" s="117"/>
      <c r="I230" s="117"/>
      <c r="J230" s="118"/>
      <c r="K230" s="111" t="s">
        <v>9</v>
      </c>
      <c r="L230" s="112"/>
      <c r="M230" s="112"/>
      <c r="N230" s="112"/>
      <c r="O230" s="112"/>
      <c r="P230" s="112"/>
      <c r="Q230" s="112"/>
      <c r="R230" s="112"/>
      <c r="S230" s="112"/>
      <c r="T230" s="112"/>
      <c r="U230" s="113"/>
    </row>
    <row r="231" spans="1:21">
      <c r="A231" s="14"/>
      <c r="B231" s="13"/>
      <c r="C231" s="13"/>
      <c r="D231" s="13"/>
      <c r="E231" s="13"/>
      <c r="F231" s="13"/>
      <c r="G231" s="13"/>
      <c r="H231" s="13"/>
      <c r="I231" s="13"/>
      <c r="J231" s="12"/>
      <c r="K231" s="14"/>
      <c r="L231" s="13"/>
      <c r="M231" s="13"/>
      <c r="N231" s="13"/>
      <c r="O231" s="13"/>
      <c r="P231" s="13"/>
      <c r="Q231" s="13"/>
      <c r="R231" s="13"/>
      <c r="S231" s="13"/>
      <c r="T231" s="13"/>
      <c r="U231" s="12"/>
    </row>
    <row r="232" spans="1:21">
      <c r="A232" s="14"/>
      <c r="B232" s="13"/>
      <c r="C232" s="13"/>
      <c r="D232" s="13"/>
      <c r="E232" s="13"/>
      <c r="F232" s="13"/>
      <c r="G232" s="13"/>
      <c r="H232" s="13"/>
      <c r="I232" s="13"/>
      <c r="J232" s="12"/>
      <c r="K232" s="14"/>
      <c r="L232" s="13"/>
      <c r="M232" s="13"/>
      <c r="N232" s="13"/>
      <c r="O232" s="13"/>
      <c r="P232" s="13"/>
      <c r="Q232" s="13"/>
      <c r="R232" s="13"/>
      <c r="S232" s="13"/>
      <c r="T232" s="13"/>
      <c r="U232" s="12"/>
    </row>
    <row r="233" spans="1:21">
      <c r="A233" s="14"/>
      <c r="B233" s="13"/>
      <c r="C233" s="13"/>
      <c r="D233" s="13"/>
      <c r="E233" s="13"/>
      <c r="F233" s="13"/>
      <c r="G233" s="13"/>
      <c r="H233" s="13"/>
      <c r="I233" s="13"/>
      <c r="J233" s="12"/>
      <c r="K233" s="14"/>
      <c r="L233" s="13"/>
      <c r="M233" s="13"/>
      <c r="N233" s="13"/>
      <c r="O233" s="13"/>
      <c r="P233" s="13"/>
      <c r="Q233" s="13"/>
      <c r="R233" s="13"/>
      <c r="S233" s="13"/>
      <c r="T233" s="13"/>
      <c r="U233" s="12"/>
    </row>
    <row r="234" spans="1:21">
      <c r="A234" s="14"/>
      <c r="B234" s="13"/>
      <c r="C234" s="13"/>
      <c r="D234" s="13"/>
      <c r="E234" s="13"/>
      <c r="F234" s="13"/>
      <c r="G234" s="13"/>
      <c r="H234" s="13"/>
      <c r="I234" s="13"/>
      <c r="J234" s="12"/>
      <c r="K234" s="14"/>
      <c r="L234" s="13"/>
      <c r="M234" s="13"/>
      <c r="N234" s="13"/>
      <c r="O234" s="13"/>
      <c r="P234" s="13"/>
      <c r="Q234" s="13"/>
      <c r="R234" s="13"/>
      <c r="S234" s="13"/>
      <c r="T234" s="13"/>
      <c r="U234" s="12"/>
    </row>
    <row r="235" spans="1:21">
      <c r="A235" s="14"/>
      <c r="B235" s="13"/>
      <c r="C235" s="13"/>
      <c r="D235" s="13"/>
      <c r="E235" s="13"/>
      <c r="F235" s="13"/>
      <c r="G235" s="13"/>
      <c r="H235" s="13"/>
      <c r="I235" s="13"/>
      <c r="J235" s="12"/>
      <c r="K235" s="14"/>
      <c r="L235" s="13"/>
      <c r="M235" s="13"/>
      <c r="N235" s="13"/>
      <c r="O235" s="13"/>
      <c r="P235" s="13"/>
      <c r="Q235" s="13"/>
      <c r="R235" s="13"/>
      <c r="S235" s="13"/>
      <c r="T235" s="13"/>
      <c r="U235" s="12"/>
    </row>
    <row r="236" spans="1:21">
      <c r="A236" s="14"/>
      <c r="B236" s="13"/>
      <c r="C236" s="13"/>
      <c r="D236" s="13"/>
      <c r="E236" s="13"/>
      <c r="F236" s="13"/>
      <c r="G236" s="13"/>
      <c r="H236" s="13"/>
      <c r="I236" s="13"/>
      <c r="J236" s="12"/>
      <c r="K236" s="14"/>
      <c r="L236" s="13"/>
      <c r="M236" s="13"/>
      <c r="N236" s="13"/>
      <c r="O236" s="13"/>
      <c r="P236" s="13"/>
      <c r="Q236" s="13"/>
      <c r="R236" s="13"/>
      <c r="S236" s="13"/>
      <c r="T236" s="13"/>
      <c r="U236" s="12"/>
    </row>
    <row r="237" spans="1:21">
      <c r="A237" s="14"/>
      <c r="B237" s="13"/>
      <c r="C237" s="13"/>
      <c r="D237" s="13"/>
      <c r="E237" s="13"/>
      <c r="F237" s="13"/>
      <c r="G237" s="13"/>
      <c r="H237" s="13"/>
      <c r="I237" s="13"/>
      <c r="J237" s="12"/>
      <c r="K237" s="14"/>
      <c r="L237" s="13"/>
      <c r="M237" s="13"/>
      <c r="N237" s="13"/>
      <c r="O237" s="13"/>
      <c r="P237" s="13"/>
      <c r="Q237" s="13"/>
      <c r="R237" s="13"/>
      <c r="S237" s="13"/>
      <c r="T237" s="13"/>
      <c r="U237" s="12"/>
    </row>
    <row r="238" spans="1:21" ht="15.75" thickBot="1">
      <c r="A238" s="11"/>
      <c r="B238" s="10"/>
      <c r="C238" s="10"/>
      <c r="D238" s="10"/>
      <c r="E238" s="10"/>
      <c r="F238" s="10"/>
      <c r="G238" s="10"/>
      <c r="H238" s="10"/>
      <c r="I238" s="10"/>
      <c r="J238" s="9"/>
      <c r="K238" s="11"/>
      <c r="L238" s="10"/>
      <c r="M238" s="10"/>
      <c r="N238" s="10"/>
      <c r="O238" s="10"/>
      <c r="P238" s="10"/>
      <c r="Q238" s="10"/>
      <c r="R238" s="10"/>
      <c r="S238" s="10"/>
      <c r="T238" s="10"/>
      <c r="U238" s="9"/>
    </row>
  </sheetData>
  <mergeCells count="28">
    <mergeCell ref="A230:J230"/>
    <mergeCell ref="K230:U230"/>
    <mergeCell ref="A154:J154"/>
    <mergeCell ref="A83:J83"/>
    <mergeCell ref="A107:J107"/>
    <mergeCell ref="K107:U107"/>
    <mergeCell ref="A173:J173"/>
    <mergeCell ref="K173:U173"/>
    <mergeCell ref="A192:J192"/>
    <mergeCell ref="K192:U192"/>
    <mergeCell ref="A211:J211"/>
    <mergeCell ref="K211:U211"/>
    <mergeCell ref="E2:J5"/>
    <mergeCell ref="A55:J55"/>
    <mergeCell ref="H35:J36"/>
    <mergeCell ref="O64:Q64"/>
    <mergeCell ref="K154:U154"/>
    <mergeCell ref="K67:U67"/>
    <mergeCell ref="K83:U83"/>
    <mergeCell ref="A67:J67"/>
    <mergeCell ref="K10:U10"/>
    <mergeCell ref="K38:U38"/>
    <mergeCell ref="A10:J10"/>
    <mergeCell ref="K45:U45"/>
    <mergeCell ref="K55:U55"/>
    <mergeCell ref="A38:J38"/>
    <mergeCell ref="A45:J45"/>
    <mergeCell ref="H11:J13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2:L7"/>
  <sheetViews>
    <sheetView zoomScale="130" zoomScaleNormal="130" workbookViewId="0">
      <selection activeCell="G7" sqref="G7:I7"/>
    </sheetView>
  </sheetViews>
  <sheetFormatPr defaultRowHeight="14.25"/>
  <sheetData>
    <row r="2" spans="7:12">
      <c r="G2" s="98" t="s">
        <v>434</v>
      </c>
      <c r="H2" s="98"/>
      <c r="I2" s="98"/>
      <c r="J2" s="98"/>
      <c r="K2" s="98"/>
      <c r="L2" s="98"/>
    </row>
    <row r="3" spans="7:12">
      <c r="G3" s="98"/>
      <c r="H3" s="98"/>
      <c r="I3" s="98"/>
      <c r="J3" s="98"/>
      <c r="K3" s="98"/>
      <c r="L3" s="98"/>
    </row>
    <row r="4" spans="7:12">
      <c r="G4" s="98"/>
      <c r="H4" s="98"/>
      <c r="I4" s="98"/>
      <c r="J4" s="98"/>
      <c r="K4" s="98"/>
      <c r="L4" s="98"/>
    </row>
    <row r="5" spans="7:12">
      <c r="G5" s="98"/>
      <c r="H5" s="98"/>
      <c r="I5" s="98"/>
      <c r="J5" s="98"/>
      <c r="K5" s="98"/>
      <c r="L5" s="98"/>
    </row>
    <row r="7" spans="7:12">
      <c r="G7" t="s">
        <v>500</v>
      </c>
    </row>
  </sheetData>
  <mergeCells count="1">
    <mergeCell ref="G2:L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AL209"/>
  <sheetViews>
    <sheetView tabSelected="1" zoomScale="85" zoomScaleNormal="85" workbookViewId="0">
      <selection activeCell="AB8" sqref="AB8"/>
    </sheetView>
  </sheetViews>
  <sheetFormatPr defaultRowHeight="15.95" customHeight="1"/>
  <cols>
    <col min="1" max="26" width="3.125" style="22" customWidth="1"/>
    <col min="27" max="27" width="3.125" style="54" customWidth="1"/>
    <col min="28" max="32" width="3.125" style="22" customWidth="1"/>
    <col min="33" max="33" width="4.5" style="22" bestFit="1" customWidth="1"/>
    <col min="34" max="16384" width="9" style="22"/>
  </cols>
  <sheetData>
    <row r="1" spans="1:34" ht="15.95" customHeight="1">
      <c r="T1" s="121" t="s">
        <v>334</v>
      </c>
      <c r="U1" s="121"/>
      <c r="V1" s="121"/>
      <c r="W1" s="121"/>
      <c r="X1" s="121"/>
      <c r="Y1" s="121"/>
      <c r="Z1" s="121"/>
      <c r="AA1" s="121"/>
      <c r="AB1" s="121"/>
      <c r="AC1" s="121"/>
      <c r="AD1" s="121"/>
      <c r="AE1" s="121"/>
      <c r="AF1" s="121"/>
      <c r="AG1" s="121"/>
      <c r="AH1" s="121"/>
    </row>
    <row r="2" spans="1:34" ht="15.95" customHeight="1">
      <c r="T2" s="121"/>
      <c r="U2" s="121"/>
      <c r="V2" s="121"/>
      <c r="W2" s="121"/>
      <c r="X2" s="121"/>
      <c r="Y2" s="121"/>
      <c r="Z2" s="121"/>
      <c r="AA2" s="121"/>
      <c r="AB2" s="121"/>
      <c r="AC2" s="121"/>
      <c r="AD2" s="121"/>
      <c r="AE2" s="121"/>
      <c r="AF2" s="121"/>
      <c r="AG2" s="121"/>
      <c r="AH2" s="121"/>
    </row>
    <row r="3" spans="1:34" ht="15.95" customHeight="1">
      <c r="T3" s="121"/>
      <c r="U3" s="121"/>
      <c r="V3" s="121"/>
      <c r="W3" s="121"/>
      <c r="X3" s="121"/>
      <c r="Y3" s="121"/>
      <c r="Z3" s="121"/>
      <c r="AA3" s="121"/>
      <c r="AB3" s="121"/>
      <c r="AC3" s="121"/>
      <c r="AD3" s="121"/>
      <c r="AE3" s="121"/>
      <c r="AF3" s="121"/>
      <c r="AG3" s="121"/>
      <c r="AH3" s="121"/>
    </row>
    <row r="4" spans="1:34" ht="15.95" customHeight="1">
      <c r="T4" s="121"/>
      <c r="U4" s="121"/>
      <c r="V4" s="121"/>
      <c r="W4" s="121"/>
      <c r="X4" s="121"/>
      <c r="Y4" s="121"/>
      <c r="Z4" s="121"/>
      <c r="AA4" s="121"/>
      <c r="AB4" s="121"/>
      <c r="AC4" s="121"/>
      <c r="AD4" s="121"/>
      <c r="AE4" s="121"/>
      <c r="AF4" s="121"/>
      <c r="AG4" s="121"/>
      <c r="AH4" s="121"/>
    </row>
    <row r="5" spans="1:34" ht="15.95" customHeight="1">
      <c r="A5" s="53" t="s">
        <v>335</v>
      </c>
      <c r="AB5" s="53" t="s">
        <v>332</v>
      </c>
    </row>
    <row r="9" spans="1:34" ht="15.95" customHeight="1">
      <c r="AC9" s="45"/>
    </row>
    <row r="10" spans="1:34" ht="15.95" customHeight="1">
      <c r="AC10" s="45"/>
    </row>
    <row r="11" spans="1:34" ht="15.95" customHeight="1">
      <c r="AC11" s="45"/>
    </row>
    <row r="12" spans="1:34" ht="15.95" customHeight="1">
      <c r="AC12" s="45"/>
    </row>
    <row r="13" spans="1:34" ht="15.75" customHeight="1">
      <c r="AC13" s="45"/>
    </row>
    <row r="14" spans="1:34" ht="15.95" customHeight="1">
      <c r="AC14" s="45"/>
    </row>
    <row r="15" spans="1:34" ht="15.95" customHeight="1">
      <c r="AC15" s="45"/>
      <c r="AD15" s="44"/>
      <c r="AE15" s="44"/>
      <c r="AF15" s="44"/>
    </row>
    <row r="18" spans="11:32" ht="15.95" customHeight="1">
      <c r="AC18" s="45"/>
      <c r="AD18" s="44"/>
      <c r="AE18" s="44"/>
      <c r="AF18" s="44"/>
    </row>
    <row r="19" spans="11:32" ht="15.95" customHeight="1">
      <c r="AB19" s="27"/>
      <c r="AC19" s="45"/>
      <c r="AD19" s="44"/>
      <c r="AE19" s="44"/>
      <c r="AF19" s="44"/>
    </row>
    <row r="20" spans="11:32" ht="15.95" customHeight="1">
      <c r="K20" s="166"/>
      <c r="AC20" s="45"/>
      <c r="AD20" s="44"/>
      <c r="AE20" s="44"/>
      <c r="AF20" s="44"/>
    </row>
    <row r="21" spans="11:32" ht="15.95" customHeight="1">
      <c r="K21" s="166"/>
      <c r="AC21" s="45"/>
      <c r="AD21" s="44"/>
      <c r="AE21" s="44"/>
      <c r="AF21" s="44"/>
    </row>
    <row r="22" spans="11:32" ht="15.95" customHeight="1">
      <c r="K22" s="166"/>
      <c r="AB22" s="27"/>
      <c r="AC22" s="45"/>
      <c r="AD22" s="44"/>
      <c r="AE22" s="44"/>
      <c r="AF22" s="44"/>
    </row>
    <row r="23" spans="11:32" ht="15.95" customHeight="1">
      <c r="AB23" s="27"/>
      <c r="AC23" s="45"/>
      <c r="AD23" s="44"/>
      <c r="AE23" s="44"/>
      <c r="AF23" s="44"/>
    </row>
    <row r="24" spans="11:32" ht="15.95" customHeight="1">
      <c r="AB24" s="42"/>
      <c r="AC24" s="32"/>
      <c r="AD24" s="44"/>
      <c r="AE24" s="44"/>
      <c r="AF24" s="44"/>
    </row>
    <row r="25" spans="11:32" ht="15.95" customHeight="1">
      <c r="AB25" s="42"/>
    </row>
    <row r="26" spans="11:32" ht="15.95" customHeight="1">
      <c r="AB26" s="42"/>
    </row>
    <row r="27" spans="11:32" ht="15.95" customHeight="1">
      <c r="AB27" s="42"/>
      <c r="AC27" s="42"/>
      <c r="AD27" s="42"/>
      <c r="AE27" s="42"/>
    </row>
    <row r="30" spans="11:32" ht="15.95" customHeight="1">
      <c r="AB30" s="27"/>
    </row>
    <row r="31" spans="11:32" ht="15.95" customHeight="1">
      <c r="AB31" s="27"/>
    </row>
    <row r="37" spans="28:35" ht="15.95" customHeight="1">
      <c r="AB37" s="32"/>
    </row>
    <row r="38" spans="28:35" ht="15.95" customHeight="1">
      <c r="AB38" s="40"/>
      <c r="AC38" s="40"/>
      <c r="AD38" s="40"/>
      <c r="AE38" s="40"/>
      <c r="AF38" s="40"/>
      <c r="AG38" s="27"/>
      <c r="AI38" s="41"/>
    </row>
    <row r="39" spans="28:35" ht="15.95" customHeight="1">
      <c r="AB39" s="40"/>
      <c r="AC39" s="40"/>
      <c r="AD39" s="40"/>
      <c r="AE39" s="40"/>
      <c r="AF39" s="40"/>
      <c r="AG39" s="27"/>
    </row>
    <row r="40" spans="28:35" ht="15.95" customHeight="1">
      <c r="AB40" s="40"/>
      <c r="AC40" s="40"/>
      <c r="AD40" s="40"/>
      <c r="AE40" s="40"/>
      <c r="AF40" s="40"/>
      <c r="AG40" s="27"/>
    </row>
    <row r="41" spans="28:35" ht="15.95" customHeight="1">
      <c r="AB41" s="40"/>
      <c r="AC41" s="40"/>
      <c r="AD41" s="40"/>
      <c r="AE41" s="40"/>
      <c r="AF41" s="40"/>
      <c r="AG41" s="27"/>
    </row>
    <row r="47" spans="28:35" ht="15.95" customHeight="1">
      <c r="AB47" s="37"/>
    </row>
    <row r="48" spans="28:35" ht="15.95" customHeight="1">
      <c r="AB48" s="37"/>
    </row>
    <row r="54" spans="28:28" ht="15.95" customHeight="1">
      <c r="AB54" s="23"/>
    </row>
    <row r="62" spans="28:28" ht="15.95" customHeight="1">
      <c r="AB62" s="23"/>
    </row>
    <row r="67" spans="28:28" ht="15.95" customHeight="1">
      <c r="AB67" s="27"/>
    </row>
    <row r="68" spans="28:28" ht="15.95" customHeight="1">
      <c r="AB68" s="27"/>
    </row>
    <row r="69" spans="28:28" ht="15.95" customHeight="1">
      <c r="AB69" s="27"/>
    </row>
    <row r="70" spans="28:28" ht="15.95" customHeight="1">
      <c r="AB70" s="27"/>
    </row>
    <row r="71" spans="28:28" ht="15.95" customHeight="1">
      <c r="AB71" s="27"/>
    </row>
    <row r="81" spans="28:28" ht="15.95" customHeight="1">
      <c r="AB81" s="37"/>
    </row>
    <row r="82" spans="28:28" ht="15.95" customHeight="1">
      <c r="AB82" s="37"/>
    </row>
    <row r="83" spans="28:28" ht="15.95" customHeight="1">
      <c r="AB83" s="38"/>
    </row>
    <row r="84" spans="28:28" ht="15.95" customHeight="1">
      <c r="AB84" s="37"/>
    </row>
    <row r="95" spans="28:28" ht="15.95" customHeight="1">
      <c r="AB95" s="37"/>
    </row>
    <row r="96" spans="28:28" ht="15.95" customHeight="1">
      <c r="AB96" s="37"/>
    </row>
    <row r="97" spans="28:29" ht="15.95" customHeight="1">
      <c r="AB97" s="38"/>
    </row>
    <row r="98" spans="28:29" ht="15.95" customHeight="1">
      <c r="AB98" s="37"/>
    </row>
    <row r="112" spans="28:29" ht="15.95" customHeight="1">
      <c r="AB112" s="32"/>
      <c r="AC112" s="32"/>
    </row>
    <row r="119" spans="28:28" ht="15.95" customHeight="1">
      <c r="AB119" s="23"/>
    </row>
    <row r="120" spans="28:28" ht="15.95" customHeight="1">
      <c r="AB120" s="23"/>
    </row>
    <row r="124" spans="28:28" ht="15.95" customHeight="1">
      <c r="AB124" s="23"/>
    </row>
    <row r="133" spans="28:28" ht="15.95" customHeight="1">
      <c r="AB133" s="32"/>
    </row>
    <row r="134" spans="28:28" ht="15.95" customHeight="1">
      <c r="AB134" s="34"/>
    </row>
    <row r="135" spans="28:28" ht="15.95" customHeight="1">
      <c r="AB135" s="32"/>
    </row>
    <row r="136" spans="28:28" ht="15.95" customHeight="1">
      <c r="AB136" s="32"/>
    </row>
    <row r="151" spans="28:31" ht="15.95" customHeight="1">
      <c r="AB151" s="32"/>
    </row>
    <row r="153" spans="28:31" ht="15.95" customHeight="1">
      <c r="AB153" s="32"/>
    </row>
    <row r="155" spans="28:31" ht="15.95" customHeight="1">
      <c r="AB155" s="32"/>
    </row>
    <row r="156" spans="28:31" ht="15.95" customHeight="1">
      <c r="AB156" s="31"/>
      <c r="AC156" s="31"/>
      <c r="AD156" s="31"/>
      <c r="AE156" s="31"/>
    </row>
    <row r="159" spans="28:31" ht="15.95" customHeight="1">
      <c r="AB159" s="32"/>
    </row>
    <row r="160" spans="28:31" ht="15.95" customHeight="1">
      <c r="AB160" s="32"/>
    </row>
    <row r="165" spans="28:38" ht="15.95" customHeight="1">
      <c r="AB165" s="32"/>
    </row>
    <row r="166" spans="28:38" ht="15.95" customHeight="1">
      <c r="AB166" s="31"/>
      <c r="AC166" s="31"/>
      <c r="AD166" s="31"/>
      <c r="AE166" s="31"/>
    </row>
    <row r="168" spans="28:38" ht="15.95" customHeight="1">
      <c r="AB168" s="34"/>
      <c r="AL168" s="32"/>
    </row>
    <row r="169" spans="28:38" ht="15.95" customHeight="1">
      <c r="AB169" s="34"/>
      <c r="AL169" s="32"/>
    </row>
    <row r="170" spans="28:38" ht="15.95" customHeight="1">
      <c r="AB170" s="23"/>
    </row>
    <row r="171" spans="28:38" ht="15.95" customHeight="1">
      <c r="AB171" s="34"/>
    </row>
    <row r="172" spans="28:38" ht="15.95" customHeight="1">
      <c r="AB172" s="23"/>
    </row>
    <row r="173" spans="28:38" ht="15.95" customHeight="1">
      <c r="AB173" s="25"/>
    </row>
    <row r="174" spans="28:38" ht="15.95" customHeight="1">
      <c r="AG174" s="24"/>
    </row>
    <row r="187" spans="28:31" ht="15.95" customHeight="1">
      <c r="AB187" s="32"/>
    </row>
    <row r="188" spans="28:31" ht="15.95" customHeight="1">
      <c r="AB188" s="31"/>
      <c r="AC188" s="31"/>
      <c r="AD188" s="31"/>
      <c r="AE188" s="31"/>
    </row>
    <row r="197" spans="2:33" ht="15.95" customHeight="1">
      <c r="AB197" s="23"/>
    </row>
    <row r="198" spans="2:33" ht="15.95" customHeight="1">
      <c r="AB198" s="27">
        <v>198.6</v>
      </c>
    </row>
    <row r="199" spans="2:33" ht="15.95" customHeight="1">
      <c r="B199" s="23"/>
      <c r="G199" s="26"/>
      <c r="N199" s="122"/>
      <c r="O199" s="122"/>
      <c r="P199" s="122"/>
      <c r="Q199" s="122"/>
    </row>
    <row r="200" spans="2:33" ht="15.95" customHeight="1">
      <c r="B200" s="23"/>
      <c r="G200" s="26"/>
      <c r="N200" s="122"/>
      <c r="O200" s="122"/>
      <c r="P200" s="122"/>
      <c r="Q200" s="122"/>
    </row>
    <row r="201" spans="2:33" ht="15.95" customHeight="1">
      <c r="B201" s="23"/>
      <c r="G201" s="26"/>
      <c r="N201" s="122"/>
      <c r="O201" s="122"/>
      <c r="P201" s="122"/>
      <c r="Q201" s="122"/>
    </row>
    <row r="202" spans="2:33" ht="15.95" customHeight="1">
      <c r="B202" s="23"/>
      <c r="G202" s="26"/>
      <c r="M202" s="26"/>
      <c r="N202" s="122"/>
      <c r="O202" s="122"/>
      <c r="P202" s="122"/>
      <c r="Q202" s="122"/>
    </row>
    <row r="203" spans="2:33" ht="15.95" customHeight="1">
      <c r="B203" s="23"/>
      <c r="G203" s="26"/>
      <c r="M203" s="26"/>
      <c r="N203" s="122"/>
      <c r="O203" s="122"/>
      <c r="P203" s="122"/>
      <c r="Q203" s="122"/>
    </row>
    <row r="204" spans="2:33" ht="15.95" customHeight="1">
      <c r="B204" s="23"/>
      <c r="G204" s="26"/>
      <c r="N204" s="122"/>
      <c r="O204" s="122"/>
      <c r="P204" s="122"/>
      <c r="Q204" s="122"/>
    </row>
    <row r="205" spans="2:33" ht="15.95" customHeight="1">
      <c r="B205" s="23"/>
      <c r="G205" s="26"/>
      <c r="M205" s="26"/>
      <c r="N205" s="122"/>
      <c r="O205" s="122"/>
      <c r="P205" s="122"/>
      <c r="Q205" s="122"/>
      <c r="AB205" s="25" t="s">
        <v>113</v>
      </c>
    </row>
    <row r="206" spans="2:33" ht="15.95" customHeight="1">
      <c r="AB206" s="22" t="s">
        <v>112</v>
      </c>
      <c r="AG206" s="24">
        <f>AG174</f>
        <v>0</v>
      </c>
    </row>
    <row r="209" spans="2:2" ht="15.95" customHeight="1">
      <c r="B209" s="23"/>
    </row>
  </sheetData>
  <mergeCells count="8">
    <mergeCell ref="T1:AH4"/>
    <mergeCell ref="N202:Q202"/>
    <mergeCell ref="N203:Q203"/>
    <mergeCell ref="N204:Q204"/>
    <mergeCell ref="N205:Q205"/>
    <mergeCell ref="N199:Q199"/>
    <mergeCell ref="N200:Q200"/>
    <mergeCell ref="N201:Q201"/>
  </mergeCells>
  <dataValidations count="1">
    <dataValidation type="list" allowBlank="1" showInputMessage="1" showErrorMessage="1" sqref="J17:M17 WVR983057:WVU983057 WLV983057:WLY983057 WBZ983057:WCC983057 VSD983057:VSG983057 VIH983057:VIK983057 UYL983057:UYO983057 UOP983057:UOS983057 UET983057:UEW983057 TUX983057:TVA983057 TLB983057:TLE983057 TBF983057:TBI983057 SRJ983057:SRM983057 SHN983057:SHQ983057 RXR983057:RXU983057 RNV983057:RNY983057 RDZ983057:REC983057 QUD983057:QUG983057 QKH983057:QKK983057 QAL983057:QAO983057 PQP983057:PQS983057 PGT983057:PGW983057 OWX983057:OXA983057 ONB983057:ONE983057 ODF983057:ODI983057 NTJ983057:NTM983057 NJN983057:NJQ983057 MZR983057:MZU983057 MPV983057:MPY983057 MFZ983057:MGC983057 LWD983057:LWG983057 LMH983057:LMK983057 LCL983057:LCO983057 KSP983057:KSS983057 KIT983057:KIW983057 JYX983057:JZA983057 JPB983057:JPE983057 JFF983057:JFI983057 IVJ983057:IVM983057 ILN983057:ILQ983057 IBR983057:IBU983057 HRV983057:HRY983057 HHZ983057:HIC983057 GYD983057:GYG983057 GOH983057:GOK983057 GEL983057:GEO983057 FUP983057:FUS983057 FKT983057:FKW983057 FAX983057:FBA983057 ERB983057:ERE983057 EHF983057:EHI983057 DXJ983057:DXM983057 DNN983057:DNQ983057 DDR983057:DDU983057 CTV983057:CTY983057 CJZ983057:CKC983057 CAD983057:CAG983057 BQH983057:BQK983057 BGL983057:BGO983057 AWP983057:AWS983057 AMT983057:AMW983057 ACX983057:ADA983057 TB983057:TE983057 JF983057:JI983057 J983057:M983057 WVR917521:WVU917521 WLV917521:WLY917521 WBZ917521:WCC917521 VSD917521:VSG917521 VIH917521:VIK917521 UYL917521:UYO917521 UOP917521:UOS917521 UET917521:UEW917521 TUX917521:TVA917521 TLB917521:TLE917521 TBF917521:TBI917521 SRJ917521:SRM917521 SHN917521:SHQ917521 RXR917521:RXU917521 RNV917521:RNY917521 RDZ917521:REC917521 QUD917521:QUG917521 QKH917521:QKK917521 QAL917521:QAO917521 PQP917521:PQS917521 PGT917521:PGW917521 OWX917521:OXA917521 ONB917521:ONE917521 ODF917521:ODI917521 NTJ917521:NTM917521 NJN917521:NJQ917521 MZR917521:MZU917521 MPV917521:MPY917521 MFZ917521:MGC917521 LWD917521:LWG917521 LMH917521:LMK917521 LCL917521:LCO917521 KSP917521:KSS917521 KIT917521:KIW917521 JYX917521:JZA917521 JPB917521:JPE917521 JFF917521:JFI917521 IVJ917521:IVM917521 ILN917521:ILQ917521 IBR917521:IBU917521 HRV917521:HRY917521 HHZ917521:HIC917521 GYD917521:GYG917521 GOH917521:GOK917521 GEL917521:GEO917521 FUP917521:FUS917521 FKT917521:FKW917521 FAX917521:FBA917521 ERB917521:ERE917521 EHF917521:EHI917521 DXJ917521:DXM917521 DNN917521:DNQ917521 DDR917521:DDU917521 CTV917521:CTY917521 CJZ917521:CKC917521 CAD917521:CAG917521 BQH917521:BQK917521 BGL917521:BGO917521 AWP917521:AWS917521 AMT917521:AMW917521 ACX917521:ADA917521 TB917521:TE917521 JF917521:JI917521 J917521:M917521 WVR851985:WVU851985 WLV851985:WLY851985 WBZ851985:WCC851985 VSD851985:VSG851985 VIH851985:VIK851985 UYL851985:UYO851985 UOP851985:UOS851985 UET851985:UEW851985 TUX851985:TVA851985 TLB851985:TLE851985 TBF851985:TBI851985 SRJ851985:SRM851985 SHN851985:SHQ851985 RXR851985:RXU851985 RNV851985:RNY851985 RDZ851985:REC851985 QUD851985:QUG851985 QKH851985:QKK851985 QAL851985:QAO851985 PQP851985:PQS851985 PGT851985:PGW851985 OWX851985:OXA851985 ONB851985:ONE851985 ODF851985:ODI851985 NTJ851985:NTM851985 NJN851985:NJQ851985 MZR851985:MZU851985 MPV851985:MPY851985 MFZ851985:MGC851985 LWD851985:LWG851985 LMH851985:LMK851985 LCL851985:LCO851985 KSP851985:KSS851985 KIT851985:KIW851985 JYX851985:JZA851985 JPB851985:JPE851985 JFF851985:JFI851985 IVJ851985:IVM851985 ILN851985:ILQ851985 IBR851985:IBU851985 HRV851985:HRY851985 HHZ851985:HIC851985 GYD851985:GYG851985 GOH851985:GOK851985 GEL851985:GEO851985 FUP851985:FUS851985 FKT851985:FKW851985 FAX851985:FBA851985 ERB851985:ERE851985 EHF851985:EHI851985 DXJ851985:DXM851985 DNN851985:DNQ851985 DDR851985:DDU851985 CTV851985:CTY851985 CJZ851985:CKC851985 CAD851985:CAG851985 BQH851985:BQK851985 BGL851985:BGO851985 AWP851985:AWS851985 AMT851985:AMW851985 ACX851985:ADA851985 TB851985:TE851985 JF851985:JI851985 J851985:M851985 WVR786449:WVU786449 WLV786449:WLY786449 WBZ786449:WCC786449 VSD786449:VSG786449 VIH786449:VIK786449 UYL786449:UYO786449 UOP786449:UOS786449 UET786449:UEW786449 TUX786449:TVA786449 TLB786449:TLE786449 TBF786449:TBI786449 SRJ786449:SRM786449 SHN786449:SHQ786449 RXR786449:RXU786449 RNV786449:RNY786449 RDZ786449:REC786449 QUD786449:QUG786449 QKH786449:QKK786449 QAL786449:QAO786449 PQP786449:PQS786449 PGT786449:PGW786449 OWX786449:OXA786449 ONB786449:ONE786449 ODF786449:ODI786449 NTJ786449:NTM786449 NJN786449:NJQ786449 MZR786449:MZU786449 MPV786449:MPY786449 MFZ786449:MGC786449 LWD786449:LWG786449 LMH786449:LMK786449 LCL786449:LCO786449 KSP786449:KSS786449 KIT786449:KIW786449 JYX786449:JZA786449 JPB786449:JPE786449 JFF786449:JFI786449 IVJ786449:IVM786449 ILN786449:ILQ786449 IBR786449:IBU786449 HRV786449:HRY786449 HHZ786449:HIC786449 GYD786449:GYG786449 GOH786449:GOK786449 GEL786449:GEO786449 FUP786449:FUS786449 FKT786449:FKW786449 FAX786449:FBA786449 ERB786449:ERE786449 EHF786449:EHI786449 DXJ786449:DXM786449 DNN786449:DNQ786449 DDR786449:DDU786449 CTV786449:CTY786449 CJZ786449:CKC786449 CAD786449:CAG786449 BQH786449:BQK786449 BGL786449:BGO786449 AWP786449:AWS786449 AMT786449:AMW786449 ACX786449:ADA786449 TB786449:TE786449 JF786449:JI786449 J786449:M786449 WVR720913:WVU720913 WLV720913:WLY720913 WBZ720913:WCC720913 VSD720913:VSG720913 VIH720913:VIK720913 UYL720913:UYO720913 UOP720913:UOS720913 UET720913:UEW720913 TUX720913:TVA720913 TLB720913:TLE720913 TBF720913:TBI720913 SRJ720913:SRM720913 SHN720913:SHQ720913 RXR720913:RXU720913 RNV720913:RNY720913 RDZ720913:REC720913 QUD720913:QUG720913 QKH720913:QKK720913 QAL720913:QAO720913 PQP720913:PQS720913 PGT720913:PGW720913 OWX720913:OXA720913 ONB720913:ONE720913 ODF720913:ODI720913 NTJ720913:NTM720913 NJN720913:NJQ720913 MZR720913:MZU720913 MPV720913:MPY720913 MFZ720913:MGC720913 LWD720913:LWG720913 LMH720913:LMK720913 LCL720913:LCO720913 KSP720913:KSS720913 KIT720913:KIW720913 JYX720913:JZA720913 JPB720913:JPE720913 JFF720913:JFI720913 IVJ720913:IVM720913 ILN720913:ILQ720913 IBR720913:IBU720913 HRV720913:HRY720913 HHZ720913:HIC720913 GYD720913:GYG720913 GOH720913:GOK720913 GEL720913:GEO720913 FUP720913:FUS720913 FKT720913:FKW720913 FAX720913:FBA720913 ERB720913:ERE720913 EHF720913:EHI720913 DXJ720913:DXM720913 DNN720913:DNQ720913 DDR720913:DDU720913 CTV720913:CTY720913 CJZ720913:CKC720913 CAD720913:CAG720913 BQH720913:BQK720913 BGL720913:BGO720913 AWP720913:AWS720913 AMT720913:AMW720913 ACX720913:ADA720913 TB720913:TE720913 JF720913:JI720913 J720913:M720913 WVR655377:WVU655377 WLV655377:WLY655377 WBZ655377:WCC655377 VSD655377:VSG655377 VIH655377:VIK655377 UYL655377:UYO655377 UOP655377:UOS655377 UET655377:UEW655377 TUX655377:TVA655377 TLB655377:TLE655377 TBF655377:TBI655377 SRJ655377:SRM655377 SHN655377:SHQ655377 RXR655377:RXU655377 RNV655377:RNY655377 RDZ655377:REC655377 QUD655377:QUG655377 QKH655377:QKK655377 QAL655377:QAO655377 PQP655377:PQS655377 PGT655377:PGW655377 OWX655377:OXA655377 ONB655377:ONE655377 ODF655377:ODI655377 NTJ655377:NTM655377 NJN655377:NJQ655377 MZR655377:MZU655377 MPV655377:MPY655377 MFZ655377:MGC655377 LWD655377:LWG655377 LMH655377:LMK655377 LCL655377:LCO655377 KSP655377:KSS655377 KIT655377:KIW655377 JYX655377:JZA655377 JPB655377:JPE655377 JFF655377:JFI655377 IVJ655377:IVM655377 ILN655377:ILQ655377 IBR655377:IBU655377 HRV655377:HRY655377 HHZ655377:HIC655377 GYD655377:GYG655377 GOH655377:GOK655377 GEL655377:GEO655377 FUP655377:FUS655377 FKT655377:FKW655377 FAX655377:FBA655377 ERB655377:ERE655377 EHF655377:EHI655377 DXJ655377:DXM655377 DNN655377:DNQ655377 DDR655377:DDU655377 CTV655377:CTY655377 CJZ655377:CKC655377 CAD655377:CAG655377 BQH655377:BQK655377 BGL655377:BGO655377 AWP655377:AWS655377 AMT655377:AMW655377 ACX655377:ADA655377 TB655377:TE655377 JF655377:JI655377 J655377:M655377 WVR589841:WVU589841 WLV589841:WLY589841 WBZ589841:WCC589841 VSD589841:VSG589841 VIH589841:VIK589841 UYL589841:UYO589841 UOP589841:UOS589841 UET589841:UEW589841 TUX589841:TVA589841 TLB589841:TLE589841 TBF589841:TBI589841 SRJ589841:SRM589841 SHN589841:SHQ589841 RXR589841:RXU589841 RNV589841:RNY589841 RDZ589841:REC589841 QUD589841:QUG589841 QKH589841:QKK589841 QAL589841:QAO589841 PQP589841:PQS589841 PGT589841:PGW589841 OWX589841:OXA589841 ONB589841:ONE589841 ODF589841:ODI589841 NTJ589841:NTM589841 NJN589841:NJQ589841 MZR589841:MZU589841 MPV589841:MPY589841 MFZ589841:MGC589841 LWD589841:LWG589841 LMH589841:LMK589841 LCL589841:LCO589841 KSP589841:KSS589841 KIT589841:KIW589841 JYX589841:JZA589841 JPB589841:JPE589841 JFF589841:JFI589841 IVJ589841:IVM589841 ILN589841:ILQ589841 IBR589841:IBU589841 HRV589841:HRY589841 HHZ589841:HIC589841 GYD589841:GYG589841 GOH589841:GOK589841 GEL589841:GEO589841 FUP589841:FUS589841 FKT589841:FKW589841 FAX589841:FBA589841 ERB589841:ERE589841 EHF589841:EHI589841 DXJ589841:DXM589841 DNN589841:DNQ589841 DDR589841:DDU589841 CTV589841:CTY589841 CJZ589841:CKC589841 CAD589841:CAG589841 BQH589841:BQK589841 BGL589841:BGO589841 AWP589841:AWS589841 AMT589841:AMW589841 ACX589841:ADA589841 TB589841:TE589841 JF589841:JI589841 J589841:M589841 WVR524305:WVU524305 WLV524305:WLY524305 WBZ524305:WCC524305 VSD524305:VSG524305 VIH524305:VIK524305 UYL524305:UYO524305 UOP524305:UOS524305 UET524305:UEW524305 TUX524305:TVA524305 TLB524305:TLE524305 TBF524305:TBI524305 SRJ524305:SRM524305 SHN524305:SHQ524305 RXR524305:RXU524305 RNV524305:RNY524305 RDZ524305:REC524305 QUD524305:QUG524305 QKH524305:QKK524305 QAL524305:QAO524305 PQP524305:PQS524305 PGT524305:PGW524305 OWX524305:OXA524305 ONB524305:ONE524305 ODF524305:ODI524305 NTJ524305:NTM524305 NJN524305:NJQ524305 MZR524305:MZU524305 MPV524305:MPY524305 MFZ524305:MGC524305 LWD524305:LWG524305 LMH524305:LMK524305 LCL524305:LCO524305 KSP524305:KSS524305 KIT524305:KIW524305 JYX524305:JZA524305 JPB524305:JPE524305 JFF524305:JFI524305 IVJ524305:IVM524305 ILN524305:ILQ524305 IBR524305:IBU524305 HRV524305:HRY524305 HHZ524305:HIC524305 GYD524305:GYG524305 GOH524305:GOK524305 GEL524305:GEO524305 FUP524305:FUS524305 FKT524305:FKW524305 FAX524305:FBA524305 ERB524305:ERE524305 EHF524305:EHI524305 DXJ524305:DXM524305 DNN524305:DNQ524305 DDR524305:DDU524305 CTV524305:CTY524305 CJZ524305:CKC524305 CAD524305:CAG524305 BQH524305:BQK524305 BGL524305:BGO524305 AWP524305:AWS524305 AMT524305:AMW524305 ACX524305:ADA524305 TB524305:TE524305 JF524305:JI524305 J524305:M524305 WVR458769:WVU458769 WLV458769:WLY458769 WBZ458769:WCC458769 VSD458769:VSG458769 VIH458769:VIK458769 UYL458769:UYO458769 UOP458769:UOS458769 UET458769:UEW458769 TUX458769:TVA458769 TLB458769:TLE458769 TBF458769:TBI458769 SRJ458769:SRM458769 SHN458769:SHQ458769 RXR458769:RXU458769 RNV458769:RNY458769 RDZ458769:REC458769 QUD458769:QUG458769 QKH458769:QKK458769 QAL458769:QAO458769 PQP458769:PQS458769 PGT458769:PGW458769 OWX458769:OXA458769 ONB458769:ONE458769 ODF458769:ODI458769 NTJ458769:NTM458769 NJN458769:NJQ458769 MZR458769:MZU458769 MPV458769:MPY458769 MFZ458769:MGC458769 LWD458769:LWG458769 LMH458769:LMK458769 LCL458769:LCO458769 KSP458769:KSS458769 KIT458769:KIW458769 JYX458769:JZA458769 JPB458769:JPE458769 JFF458769:JFI458769 IVJ458769:IVM458769 ILN458769:ILQ458769 IBR458769:IBU458769 HRV458769:HRY458769 HHZ458769:HIC458769 GYD458769:GYG458769 GOH458769:GOK458769 GEL458769:GEO458769 FUP458769:FUS458769 FKT458769:FKW458769 FAX458769:FBA458769 ERB458769:ERE458769 EHF458769:EHI458769 DXJ458769:DXM458769 DNN458769:DNQ458769 DDR458769:DDU458769 CTV458769:CTY458769 CJZ458769:CKC458769 CAD458769:CAG458769 BQH458769:BQK458769 BGL458769:BGO458769 AWP458769:AWS458769 AMT458769:AMW458769 ACX458769:ADA458769 TB458769:TE458769 JF458769:JI458769 J458769:M458769 WVR393233:WVU393233 WLV393233:WLY393233 WBZ393233:WCC393233 VSD393233:VSG393233 VIH393233:VIK393233 UYL393233:UYO393233 UOP393233:UOS393233 UET393233:UEW393233 TUX393233:TVA393233 TLB393233:TLE393233 TBF393233:TBI393233 SRJ393233:SRM393233 SHN393233:SHQ393233 RXR393233:RXU393233 RNV393233:RNY393233 RDZ393233:REC393233 QUD393233:QUG393233 QKH393233:QKK393233 QAL393233:QAO393233 PQP393233:PQS393233 PGT393233:PGW393233 OWX393233:OXA393233 ONB393233:ONE393233 ODF393233:ODI393233 NTJ393233:NTM393233 NJN393233:NJQ393233 MZR393233:MZU393233 MPV393233:MPY393233 MFZ393233:MGC393233 LWD393233:LWG393233 LMH393233:LMK393233 LCL393233:LCO393233 KSP393233:KSS393233 KIT393233:KIW393233 JYX393233:JZA393233 JPB393233:JPE393233 JFF393233:JFI393233 IVJ393233:IVM393233 ILN393233:ILQ393233 IBR393233:IBU393233 HRV393233:HRY393233 HHZ393233:HIC393233 GYD393233:GYG393233 GOH393233:GOK393233 GEL393233:GEO393233 FUP393233:FUS393233 FKT393233:FKW393233 FAX393233:FBA393233 ERB393233:ERE393233 EHF393233:EHI393233 DXJ393233:DXM393233 DNN393233:DNQ393233 DDR393233:DDU393233 CTV393233:CTY393233 CJZ393233:CKC393233 CAD393233:CAG393233 BQH393233:BQK393233 BGL393233:BGO393233 AWP393233:AWS393233 AMT393233:AMW393233 ACX393233:ADA393233 TB393233:TE393233 JF393233:JI393233 J393233:M393233 WVR327697:WVU327697 WLV327697:WLY327697 WBZ327697:WCC327697 VSD327697:VSG327697 VIH327697:VIK327697 UYL327697:UYO327697 UOP327697:UOS327697 UET327697:UEW327697 TUX327697:TVA327697 TLB327697:TLE327697 TBF327697:TBI327697 SRJ327697:SRM327697 SHN327697:SHQ327697 RXR327697:RXU327697 RNV327697:RNY327697 RDZ327697:REC327697 QUD327697:QUG327697 QKH327697:QKK327697 QAL327697:QAO327697 PQP327697:PQS327697 PGT327697:PGW327697 OWX327697:OXA327697 ONB327697:ONE327697 ODF327697:ODI327697 NTJ327697:NTM327697 NJN327697:NJQ327697 MZR327697:MZU327697 MPV327697:MPY327697 MFZ327697:MGC327697 LWD327697:LWG327697 LMH327697:LMK327697 LCL327697:LCO327697 KSP327697:KSS327697 KIT327697:KIW327697 JYX327697:JZA327697 JPB327697:JPE327697 JFF327697:JFI327697 IVJ327697:IVM327697 ILN327697:ILQ327697 IBR327697:IBU327697 HRV327697:HRY327697 HHZ327697:HIC327697 GYD327697:GYG327697 GOH327697:GOK327697 GEL327697:GEO327697 FUP327697:FUS327697 FKT327697:FKW327697 FAX327697:FBA327697 ERB327697:ERE327697 EHF327697:EHI327697 DXJ327697:DXM327697 DNN327697:DNQ327697 DDR327697:DDU327697 CTV327697:CTY327697 CJZ327697:CKC327697 CAD327697:CAG327697 BQH327697:BQK327697 BGL327697:BGO327697 AWP327697:AWS327697 AMT327697:AMW327697 ACX327697:ADA327697 TB327697:TE327697 JF327697:JI327697 J327697:M327697 WVR262161:WVU262161 WLV262161:WLY262161 WBZ262161:WCC262161 VSD262161:VSG262161 VIH262161:VIK262161 UYL262161:UYO262161 UOP262161:UOS262161 UET262161:UEW262161 TUX262161:TVA262161 TLB262161:TLE262161 TBF262161:TBI262161 SRJ262161:SRM262161 SHN262161:SHQ262161 RXR262161:RXU262161 RNV262161:RNY262161 RDZ262161:REC262161 QUD262161:QUG262161 QKH262161:QKK262161 QAL262161:QAO262161 PQP262161:PQS262161 PGT262161:PGW262161 OWX262161:OXA262161 ONB262161:ONE262161 ODF262161:ODI262161 NTJ262161:NTM262161 NJN262161:NJQ262161 MZR262161:MZU262161 MPV262161:MPY262161 MFZ262161:MGC262161 LWD262161:LWG262161 LMH262161:LMK262161 LCL262161:LCO262161 KSP262161:KSS262161 KIT262161:KIW262161 JYX262161:JZA262161 JPB262161:JPE262161 JFF262161:JFI262161 IVJ262161:IVM262161 ILN262161:ILQ262161 IBR262161:IBU262161 HRV262161:HRY262161 HHZ262161:HIC262161 GYD262161:GYG262161 GOH262161:GOK262161 GEL262161:GEO262161 FUP262161:FUS262161 FKT262161:FKW262161 FAX262161:FBA262161 ERB262161:ERE262161 EHF262161:EHI262161 DXJ262161:DXM262161 DNN262161:DNQ262161 DDR262161:DDU262161 CTV262161:CTY262161 CJZ262161:CKC262161 CAD262161:CAG262161 BQH262161:BQK262161 BGL262161:BGO262161 AWP262161:AWS262161 AMT262161:AMW262161 ACX262161:ADA262161 TB262161:TE262161 JF262161:JI262161 J262161:M262161 WVR196625:WVU196625 WLV196625:WLY196625 WBZ196625:WCC196625 VSD196625:VSG196625 VIH196625:VIK196625 UYL196625:UYO196625 UOP196625:UOS196625 UET196625:UEW196625 TUX196625:TVA196625 TLB196625:TLE196625 TBF196625:TBI196625 SRJ196625:SRM196625 SHN196625:SHQ196625 RXR196625:RXU196625 RNV196625:RNY196625 RDZ196625:REC196625 QUD196625:QUG196625 QKH196625:QKK196625 QAL196625:QAO196625 PQP196625:PQS196625 PGT196625:PGW196625 OWX196625:OXA196625 ONB196625:ONE196625 ODF196625:ODI196625 NTJ196625:NTM196625 NJN196625:NJQ196625 MZR196625:MZU196625 MPV196625:MPY196625 MFZ196625:MGC196625 LWD196625:LWG196625 LMH196625:LMK196625 LCL196625:LCO196625 KSP196625:KSS196625 KIT196625:KIW196625 JYX196625:JZA196625 JPB196625:JPE196625 JFF196625:JFI196625 IVJ196625:IVM196625 ILN196625:ILQ196625 IBR196625:IBU196625 HRV196625:HRY196625 HHZ196625:HIC196625 GYD196625:GYG196625 GOH196625:GOK196625 GEL196625:GEO196625 FUP196625:FUS196625 FKT196625:FKW196625 FAX196625:FBA196625 ERB196625:ERE196625 EHF196625:EHI196625 DXJ196625:DXM196625 DNN196625:DNQ196625 DDR196625:DDU196625 CTV196625:CTY196625 CJZ196625:CKC196625 CAD196625:CAG196625 BQH196625:BQK196625 BGL196625:BGO196625 AWP196625:AWS196625 AMT196625:AMW196625 ACX196625:ADA196625 TB196625:TE196625 JF196625:JI196625 J196625:M196625 WVR131089:WVU131089 WLV131089:WLY131089 WBZ131089:WCC131089 VSD131089:VSG131089 VIH131089:VIK131089 UYL131089:UYO131089 UOP131089:UOS131089 UET131089:UEW131089 TUX131089:TVA131089 TLB131089:TLE131089 TBF131089:TBI131089 SRJ131089:SRM131089 SHN131089:SHQ131089 RXR131089:RXU131089 RNV131089:RNY131089 RDZ131089:REC131089 QUD131089:QUG131089 QKH131089:QKK131089 QAL131089:QAO131089 PQP131089:PQS131089 PGT131089:PGW131089 OWX131089:OXA131089 ONB131089:ONE131089 ODF131089:ODI131089 NTJ131089:NTM131089 NJN131089:NJQ131089 MZR131089:MZU131089 MPV131089:MPY131089 MFZ131089:MGC131089 LWD131089:LWG131089 LMH131089:LMK131089 LCL131089:LCO131089 KSP131089:KSS131089 KIT131089:KIW131089 JYX131089:JZA131089 JPB131089:JPE131089 JFF131089:JFI131089 IVJ131089:IVM131089 ILN131089:ILQ131089 IBR131089:IBU131089 HRV131089:HRY131089 HHZ131089:HIC131089 GYD131089:GYG131089 GOH131089:GOK131089 GEL131089:GEO131089 FUP131089:FUS131089 FKT131089:FKW131089 FAX131089:FBA131089 ERB131089:ERE131089 EHF131089:EHI131089 DXJ131089:DXM131089 DNN131089:DNQ131089 DDR131089:DDU131089 CTV131089:CTY131089 CJZ131089:CKC131089 CAD131089:CAG131089 BQH131089:BQK131089 BGL131089:BGO131089 AWP131089:AWS131089 AMT131089:AMW131089 ACX131089:ADA131089 TB131089:TE131089 JF131089:JI131089 J131089:M131089 WVR65553:WVU65553 WLV65553:WLY65553 WBZ65553:WCC65553 VSD65553:VSG65553 VIH65553:VIK65553 UYL65553:UYO65553 UOP65553:UOS65553 UET65553:UEW65553 TUX65553:TVA65553 TLB65553:TLE65553 TBF65553:TBI65553 SRJ65553:SRM65553 SHN65553:SHQ65553 RXR65553:RXU65553 RNV65553:RNY65553 RDZ65553:REC65553 QUD65553:QUG65553 QKH65553:QKK65553 QAL65553:QAO65553 PQP65553:PQS65553 PGT65553:PGW65553 OWX65553:OXA65553 ONB65553:ONE65553 ODF65553:ODI65553 NTJ65553:NTM65553 NJN65553:NJQ65553 MZR65553:MZU65553 MPV65553:MPY65553 MFZ65553:MGC65553 LWD65553:LWG65553 LMH65553:LMK65553 LCL65553:LCO65553 KSP65553:KSS65553 KIT65553:KIW65553 JYX65553:JZA65553 JPB65553:JPE65553 JFF65553:JFI65553 IVJ65553:IVM65553 ILN65553:ILQ65553 IBR65553:IBU65553 HRV65553:HRY65553 HHZ65553:HIC65553 GYD65553:GYG65553 GOH65553:GOK65553 GEL65553:GEO65553 FUP65553:FUS65553 FKT65553:FKW65553 FAX65553:FBA65553 ERB65553:ERE65553 EHF65553:EHI65553 DXJ65553:DXM65553 DNN65553:DNQ65553 DDR65553:DDU65553 CTV65553:CTY65553 CJZ65553:CKC65553 CAD65553:CAG65553 BQH65553:BQK65553 BGL65553:BGO65553 AWP65553:AWS65553 AMT65553:AMW65553 ACX65553:ADA65553 TB65553:TE65553 JF65553:JI65553 J65553:M65553 WVR17:WVU17 WLV17:WLY17 WBZ17:WCC17 VSD17:VSG17 VIH17:VIK17 UYL17:UYO17 UOP17:UOS17 UET17:UEW17 TUX17:TVA17 TLB17:TLE17 TBF17:TBI17 SRJ17:SRM17 SHN17:SHQ17 RXR17:RXU17 RNV17:RNY17 RDZ17:REC17 QUD17:QUG17 QKH17:QKK17 QAL17:QAO17 PQP17:PQS17 PGT17:PGW17 OWX17:OXA17 ONB17:ONE17 ODF17:ODI17 NTJ17:NTM17 NJN17:NJQ17 MZR17:MZU17 MPV17:MPY17 MFZ17:MGC17 LWD17:LWG17 LMH17:LMK17 LCL17:LCO17 KSP17:KSS17 KIT17:KIW17 JYX17:JZA17 JPB17:JPE17 JFF17:JFI17 IVJ17:IVM17 ILN17:ILQ17 IBR17:IBU17 HRV17:HRY17 HHZ17:HIC17 GYD17:GYG17 GOH17:GOK17 GEL17:GEO17 FUP17:FUS17 FKT17:FKW17 FAX17:FBA17 ERB17:ERE17 EHF17:EHI17 DXJ17:DXM17 DNN17:DNQ17 DDR17:DDU17 CTV17:CTY17 CJZ17:CKC17 CAD17:CAG17 BQH17:BQK17 BGL17:BGO17 AWP17:AWS17 AMT17:AMW17 ACX17:ADA17 TB17:TE17 JF17:JI17">
      <formula1>$O$17:$P$17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AL209"/>
  <sheetViews>
    <sheetView topLeftCell="A88" workbookViewId="0">
      <selection activeCell="S33" sqref="S33"/>
    </sheetView>
  </sheetViews>
  <sheetFormatPr defaultRowHeight="15.95" customHeight="1"/>
  <cols>
    <col min="1" max="26" width="3.125" style="22" customWidth="1"/>
    <col min="27" max="27" width="3.125" style="54" customWidth="1"/>
    <col min="28" max="28" width="11.5" style="22" customWidth="1"/>
    <col min="29" max="32" width="3.125" style="22" customWidth="1"/>
    <col min="33" max="33" width="4.5" style="22" bestFit="1" customWidth="1"/>
    <col min="34" max="16384" width="9" style="22"/>
  </cols>
  <sheetData>
    <row r="1" spans="1:34" ht="15.95" customHeight="1">
      <c r="T1" s="121" t="s">
        <v>333</v>
      </c>
      <c r="U1" s="121"/>
      <c r="V1" s="121"/>
      <c r="W1" s="121"/>
      <c r="X1" s="121"/>
      <c r="Y1" s="121"/>
      <c r="Z1" s="121"/>
      <c r="AA1" s="121"/>
      <c r="AB1" s="121"/>
      <c r="AC1" s="121"/>
      <c r="AD1" s="121"/>
      <c r="AE1" s="121"/>
      <c r="AF1" s="121"/>
      <c r="AG1" s="121"/>
      <c r="AH1" s="121"/>
    </row>
    <row r="2" spans="1:34" ht="15.95" customHeight="1">
      <c r="T2" s="121"/>
      <c r="U2" s="121"/>
      <c r="V2" s="121"/>
      <c r="W2" s="121"/>
      <c r="X2" s="121"/>
      <c r="Y2" s="121"/>
      <c r="Z2" s="121"/>
      <c r="AA2" s="121"/>
      <c r="AB2" s="121"/>
      <c r="AC2" s="121"/>
      <c r="AD2" s="121"/>
      <c r="AE2" s="121"/>
      <c r="AF2" s="121"/>
      <c r="AG2" s="121"/>
      <c r="AH2" s="121"/>
    </row>
    <row r="3" spans="1:34" ht="15.95" customHeight="1">
      <c r="T3" s="121"/>
      <c r="U3" s="121"/>
      <c r="V3" s="121"/>
      <c r="W3" s="121"/>
      <c r="X3" s="121"/>
      <c r="Y3" s="121"/>
      <c r="Z3" s="121"/>
      <c r="AA3" s="121"/>
      <c r="AB3" s="121"/>
      <c r="AC3" s="121"/>
      <c r="AD3" s="121"/>
      <c r="AE3" s="121"/>
      <c r="AF3" s="121"/>
      <c r="AG3" s="121"/>
      <c r="AH3" s="121"/>
    </row>
    <row r="4" spans="1:34" ht="15.95" customHeight="1">
      <c r="T4" s="121"/>
      <c r="U4" s="121"/>
      <c r="V4" s="121"/>
      <c r="W4" s="121"/>
      <c r="X4" s="121"/>
      <c r="Y4" s="121"/>
      <c r="Z4" s="121"/>
      <c r="AA4" s="121"/>
      <c r="AB4" s="121"/>
      <c r="AC4" s="121"/>
      <c r="AD4" s="121"/>
      <c r="AE4" s="121"/>
      <c r="AF4" s="121"/>
      <c r="AG4" s="121"/>
      <c r="AH4" s="121"/>
    </row>
    <row r="5" spans="1:34" ht="15.95" customHeight="1">
      <c r="A5" s="53" t="s">
        <v>331</v>
      </c>
      <c r="AB5" s="53" t="s">
        <v>332</v>
      </c>
    </row>
    <row r="9" spans="1:34" ht="15.95" customHeight="1">
      <c r="AC9" s="45" t="s">
        <v>330</v>
      </c>
    </row>
    <row r="10" spans="1:34" ht="15.95" customHeight="1">
      <c r="A10" s="52" t="s">
        <v>329</v>
      </c>
      <c r="B10" s="51"/>
      <c r="C10" s="51"/>
      <c r="D10" s="51"/>
      <c r="E10" s="51"/>
      <c r="F10" s="51"/>
      <c r="G10" s="51"/>
      <c r="H10" s="51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51"/>
      <c r="T10" s="51"/>
      <c r="U10" s="51"/>
      <c r="V10" s="51"/>
      <c r="W10" s="51"/>
      <c r="X10" s="51"/>
      <c r="Y10" s="51"/>
      <c r="Z10" s="51"/>
      <c r="AA10" s="55"/>
      <c r="AC10" s="45" t="s">
        <v>328</v>
      </c>
    </row>
    <row r="11" spans="1:34" ht="15.95" customHeight="1">
      <c r="A11" s="50"/>
      <c r="B11" s="47"/>
      <c r="C11" s="47"/>
      <c r="D11" s="47"/>
      <c r="E11" s="47"/>
      <c r="F11" s="47"/>
      <c r="G11" s="47"/>
      <c r="H11" s="47"/>
      <c r="I11" s="47"/>
      <c r="J11" s="47"/>
      <c r="K11" s="47"/>
      <c r="L11" s="47"/>
      <c r="M11" s="47"/>
      <c r="N11" s="47"/>
      <c r="O11" s="47"/>
      <c r="P11" s="47"/>
      <c r="Q11" s="47"/>
      <c r="R11" s="47"/>
      <c r="S11" s="47"/>
      <c r="T11" s="47"/>
      <c r="U11" s="47"/>
      <c r="V11" s="47"/>
      <c r="W11" s="47"/>
      <c r="X11" s="47"/>
      <c r="Y11" s="47"/>
      <c r="Z11" s="47"/>
      <c r="AA11" s="56"/>
      <c r="AC11" s="45" t="s">
        <v>327</v>
      </c>
    </row>
    <row r="12" spans="1:34" ht="15.95" customHeight="1">
      <c r="A12" s="50"/>
      <c r="B12" s="49" t="s">
        <v>326</v>
      </c>
      <c r="C12" s="47"/>
      <c r="D12" s="47"/>
      <c r="E12" s="47"/>
      <c r="F12" s="48" t="s">
        <v>325</v>
      </c>
      <c r="G12" s="47"/>
      <c r="H12" s="47"/>
      <c r="I12" s="47"/>
      <c r="J12" s="47"/>
      <c r="K12" s="47"/>
      <c r="L12" s="47"/>
      <c r="M12" s="47"/>
      <c r="N12" s="47"/>
      <c r="O12" s="47"/>
      <c r="P12" s="47"/>
      <c r="Q12" s="47"/>
      <c r="R12" s="47"/>
      <c r="S12" s="47"/>
      <c r="T12" s="47"/>
      <c r="U12" s="47"/>
      <c r="V12" s="47"/>
      <c r="W12" s="47"/>
      <c r="X12" s="47"/>
      <c r="Y12" s="47"/>
      <c r="Z12" s="47"/>
      <c r="AA12" s="56"/>
      <c r="AC12" s="45" t="s">
        <v>324</v>
      </c>
    </row>
    <row r="13" spans="1:34" ht="15.75" customHeight="1">
      <c r="AC13" s="45" t="s">
        <v>323</v>
      </c>
    </row>
    <row r="14" spans="1:34" ht="15.95" customHeight="1">
      <c r="B14" s="22" t="s">
        <v>175</v>
      </c>
      <c r="I14" s="26" t="s">
        <v>114</v>
      </c>
      <c r="J14" s="123">
        <f>IF([2]UnitCheck!K23="Fundamental",1.5,IF([2]UnitCheck!K23="Accidental",1.2,1))</f>
        <v>1.5</v>
      </c>
      <c r="K14" s="123"/>
      <c r="L14" s="123"/>
      <c r="M14" s="123"/>
      <c r="AC14" s="45" t="s">
        <v>322</v>
      </c>
    </row>
    <row r="15" spans="1:34" ht="15.95" customHeight="1">
      <c r="B15" s="22" t="s">
        <v>171</v>
      </c>
      <c r="I15" s="26" t="s">
        <v>114</v>
      </c>
      <c r="J15" s="123">
        <f>IF([2]UnitCheck!K23="Fundamental",1.15,IF([2]UnitCheck!K23="Accidental",1,1))</f>
        <v>1.1499999999999999</v>
      </c>
      <c r="K15" s="123"/>
      <c r="L15" s="123"/>
      <c r="M15" s="123"/>
      <c r="AC15" s="45" t="s">
        <v>321</v>
      </c>
      <c r="AD15" s="44"/>
      <c r="AE15" s="44"/>
      <c r="AF15" s="44"/>
    </row>
    <row r="16" spans="1:34" ht="15.95" customHeight="1">
      <c r="B16" s="22" t="s">
        <v>174</v>
      </c>
      <c r="I16" s="26" t="s">
        <v>114</v>
      </c>
      <c r="J16" s="123">
        <f>IF([2]UnitCheck!K24="Long-Term",0.85,1)</f>
        <v>0.85</v>
      </c>
      <c r="K16" s="123"/>
      <c r="L16" s="123"/>
      <c r="M16" s="123"/>
      <c r="V16" s="33"/>
    </row>
    <row r="17" spans="1:32" ht="15.95" customHeight="1">
      <c r="B17" s="22" t="s">
        <v>320</v>
      </c>
      <c r="I17" s="26" t="s">
        <v>114</v>
      </c>
      <c r="J17" s="137" t="s">
        <v>319</v>
      </c>
      <c r="K17" s="137"/>
      <c r="L17" s="137"/>
      <c r="M17" s="137"/>
      <c r="O17" s="46" t="s">
        <v>318</v>
      </c>
      <c r="P17" s="46" t="s">
        <v>317</v>
      </c>
      <c r="V17" s="33"/>
    </row>
    <row r="18" spans="1:32" ht="15.95" customHeight="1">
      <c r="AC18" s="45"/>
      <c r="AD18" s="44"/>
      <c r="AE18" s="44"/>
      <c r="AF18" s="44"/>
    </row>
    <row r="19" spans="1:32" ht="15.95" customHeight="1">
      <c r="B19" s="23" t="s">
        <v>316</v>
      </c>
      <c r="I19" s="26" t="s">
        <v>114</v>
      </c>
      <c r="J19" s="123">
        <f>AB19*UnitLengthFac</f>
        <v>9000</v>
      </c>
      <c r="K19" s="123"/>
      <c r="L19" s="123"/>
      <c r="M19" s="123"/>
      <c r="N19" s="22" t="str">
        <f>UnitLength</f>
        <v>mm</v>
      </c>
      <c r="AB19" s="27">
        <v>9000</v>
      </c>
      <c r="AC19" s="45"/>
      <c r="AD19" s="44"/>
      <c r="AE19" s="44"/>
      <c r="AF19" s="44"/>
    </row>
    <row r="20" spans="1:32" ht="15.95" customHeight="1">
      <c r="B20" s="23"/>
      <c r="J20" s="39"/>
      <c r="K20" s="39"/>
      <c r="L20" s="39"/>
      <c r="M20" s="39"/>
      <c r="AC20" s="45"/>
      <c r="AD20" s="44"/>
      <c r="AE20" s="44"/>
      <c r="AF20" s="44"/>
    </row>
    <row r="21" spans="1:32" ht="15.95" customHeight="1">
      <c r="B21" s="23" t="s">
        <v>315</v>
      </c>
      <c r="J21" s="39"/>
      <c r="K21" s="39"/>
      <c r="L21" s="39"/>
      <c r="M21" s="39"/>
      <c r="AC21" s="45"/>
      <c r="AD21" s="44"/>
      <c r="AE21" s="44"/>
      <c r="AF21" s="44"/>
    </row>
    <row r="22" spans="1:32" ht="15.95" customHeight="1">
      <c r="B22" s="23" t="s">
        <v>314</v>
      </c>
      <c r="I22" s="26" t="s">
        <v>114</v>
      </c>
      <c r="J22" s="123">
        <f>AB22*UnitLengthFac</f>
        <v>700</v>
      </c>
      <c r="K22" s="123"/>
      <c r="L22" s="123"/>
      <c r="M22" s="123"/>
      <c r="N22" s="22" t="str">
        <f>UnitLength</f>
        <v>mm</v>
      </c>
      <c r="AB22" s="27">
        <v>700</v>
      </c>
      <c r="AC22" s="45"/>
      <c r="AD22" s="44"/>
      <c r="AE22" s="44"/>
      <c r="AF22" s="44"/>
    </row>
    <row r="23" spans="1:32" ht="15.95" customHeight="1">
      <c r="B23" s="23" t="s">
        <v>313</v>
      </c>
      <c r="I23" s="26" t="s">
        <v>114</v>
      </c>
      <c r="J23" s="123">
        <f>AB23*UnitLengthFac</f>
        <v>700</v>
      </c>
      <c r="K23" s="123"/>
      <c r="L23" s="123"/>
      <c r="M23" s="123"/>
      <c r="N23" s="22" t="str">
        <f>UnitLength</f>
        <v>mm</v>
      </c>
      <c r="AB23" s="27">
        <v>700</v>
      </c>
      <c r="AC23" s="45"/>
      <c r="AD23" s="44"/>
      <c r="AE23" s="44"/>
      <c r="AF23" s="44"/>
    </row>
    <row r="24" spans="1:32" ht="15.95" customHeight="1">
      <c r="B24" s="23" t="s">
        <v>312</v>
      </c>
      <c r="I24" s="26" t="s">
        <v>114</v>
      </c>
      <c r="J24" s="123">
        <f>AB24*UnitStressFac</f>
        <v>40</v>
      </c>
      <c r="K24" s="123"/>
      <c r="L24" s="123"/>
      <c r="M24" s="123"/>
      <c r="N24" s="22" t="str">
        <f>UnitStress</f>
        <v>N / mm²</v>
      </c>
      <c r="Q24" s="23" t="s">
        <v>311</v>
      </c>
      <c r="T24" s="26" t="s">
        <v>310</v>
      </c>
      <c r="U24" s="123">
        <f>IF(AND([2]UnitCheck!K22="Italy",AB24&gt;50),50*UnitStressFac,J24)</f>
        <v>40</v>
      </c>
      <c r="V24" s="123"/>
      <c r="W24" s="123"/>
      <c r="X24" s="123"/>
      <c r="Y24" s="22" t="s">
        <v>309</v>
      </c>
      <c r="AB24" s="42">
        <v>40</v>
      </c>
      <c r="AC24" s="32" t="s">
        <v>308</v>
      </c>
      <c r="AD24" s="44"/>
      <c r="AE24" s="44"/>
      <c r="AF24" s="44"/>
    </row>
    <row r="25" spans="1:32" ht="15.95" customHeight="1">
      <c r="B25" s="23" t="s">
        <v>307</v>
      </c>
      <c r="I25" s="26" t="s">
        <v>114</v>
      </c>
      <c r="J25" s="123">
        <f>AB25*UnitStressFac</f>
        <v>400</v>
      </c>
      <c r="K25" s="123"/>
      <c r="L25" s="123"/>
      <c r="M25" s="123"/>
      <c r="N25" s="22" t="str">
        <f>UnitStress</f>
        <v>N / mm²</v>
      </c>
      <c r="Q25" s="23" t="s">
        <v>306</v>
      </c>
      <c r="R25" s="43"/>
      <c r="S25" s="43"/>
      <c r="T25" s="43"/>
      <c r="U25" s="43"/>
      <c r="V25" s="43"/>
      <c r="W25" s="43"/>
      <c r="X25" s="43"/>
      <c r="Y25" s="43"/>
      <c r="Z25" s="43"/>
      <c r="AA25" s="57"/>
      <c r="AB25" s="42">
        <v>400</v>
      </c>
    </row>
    <row r="26" spans="1:32" ht="15.95" customHeight="1">
      <c r="B26" s="23" t="s">
        <v>305</v>
      </c>
      <c r="I26" s="26" t="s">
        <v>114</v>
      </c>
      <c r="J26" s="123">
        <f>AB26*UnitStressFac</f>
        <v>400</v>
      </c>
      <c r="K26" s="123"/>
      <c r="L26" s="123"/>
      <c r="M26" s="123"/>
      <c r="N26" s="22" t="str">
        <f>UnitStress</f>
        <v>N / mm²</v>
      </c>
      <c r="AB26" s="42">
        <v>400</v>
      </c>
    </row>
    <row r="27" spans="1:32" ht="15.95" customHeight="1">
      <c r="B27" s="23" t="s">
        <v>304</v>
      </c>
      <c r="I27" s="26" t="s">
        <v>114</v>
      </c>
      <c r="J27" s="123">
        <f>AB27*UnitStressFac</f>
        <v>200000</v>
      </c>
      <c r="K27" s="123"/>
      <c r="L27" s="123"/>
      <c r="M27" s="123"/>
      <c r="N27" s="22" t="str">
        <f>UnitStress</f>
        <v>N / mm²</v>
      </c>
      <c r="AB27" s="42">
        <v>200000</v>
      </c>
      <c r="AC27" s="42"/>
      <c r="AD27" s="42"/>
      <c r="AE27" s="42"/>
    </row>
    <row r="29" spans="1:32" ht="15.95" customHeight="1">
      <c r="A29" s="23"/>
      <c r="B29" s="23" t="s">
        <v>303</v>
      </c>
    </row>
    <row r="30" spans="1:32" ht="15.95" customHeight="1">
      <c r="A30" s="22" t="s">
        <v>302</v>
      </c>
      <c r="B30" s="23" t="s">
        <v>301</v>
      </c>
      <c r="I30" s="26" t="s">
        <v>114</v>
      </c>
      <c r="J30" s="123">
        <f>AB30*UnitLengthFac</f>
        <v>100</v>
      </c>
      <c r="K30" s="123"/>
      <c r="L30" s="123"/>
      <c r="M30" s="123"/>
      <c r="N30" s="124" t="str">
        <f>UnitLength</f>
        <v>mm</v>
      </c>
      <c r="O30" s="124"/>
      <c r="P30" s="124"/>
      <c r="AB30" s="27">
        <v>100</v>
      </c>
    </row>
    <row r="31" spans="1:32" ht="15.95" customHeight="1">
      <c r="A31" s="22" t="s">
        <v>300</v>
      </c>
      <c r="B31" s="23" t="s">
        <v>299</v>
      </c>
      <c r="I31" s="26" t="s">
        <v>114</v>
      </c>
      <c r="J31" s="123">
        <f>AB31*UnitAreaFac</f>
        <v>19600</v>
      </c>
      <c r="K31" s="123"/>
      <c r="L31" s="123"/>
      <c r="M31" s="123"/>
      <c r="N31" s="22" t="str">
        <f>UnitArea</f>
        <v>mm²</v>
      </c>
      <c r="AB31" s="27">
        <v>19600</v>
      </c>
    </row>
    <row r="33" spans="1:35" ht="15.95" customHeight="1">
      <c r="A33" s="22" t="s">
        <v>298</v>
      </c>
      <c r="B33" s="23" t="s">
        <v>297</v>
      </c>
    </row>
    <row r="35" spans="1:35" ht="15.95" customHeight="1">
      <c r="A35" s="33" t="s">
        <v>296</v>
      </c>
    </row>
    <row r="36" spans="1:35" ht="15.95" customHeight="1">
      <c r="B36" s="130" t="s">
        <v>295</v>
      </c>
      <c r="C36" s="131"/>
      <c r="D36" s="131"/>
      <c r="E36" s="132"/>
      <c r="F36" s="125" t="s">
        <v>283</v>
      </c>
      <c r="G36" s="125"/>
      <c r="H36" s="125"/>
      <c r="I36" s="125"/>
      <c r="J36" s="125" t="s">
        <v>294</v>
      </c>
      <c r="K36" s="125"/>
      <c r="L36" s="125"/>
      <c r="M36" s="125"/>
      <c r="N36" s="125" t="s">
        <v>293</v>
      </c>
      <c r="O36" s="125"/>
      <c r="P36" s="125"/>
      <c r="Q36" s="125"/>
      <c r="R36" s="125" t="s">
        <v>292</v>
      </c>
      <c r="S36" s="125"/>
      <c r="T36" s="125"/>
      <c r="U36" s="125"/>
      <c r="V36" s="125" t="s">
        <v>291</v>
      </c>
      <c r="W36" s="125"/>
      <c r="X36" s="125"/>
      <c r="Y36" s="125"/>
    </row>
    <row r="37" spans="1:35" ht="15.95" customHeight="1">
      <c r="B37" s="133"/>
      <c r="C37" s="134"/>
      <c r="D37" s="134"/>
      <c r="E37" s="135"/>
      <c r="F37" s="129" t="str">
        <f>"( "&amp;+[2]UnitCheck!F14&amp;+" )"</f>
        <v>( N )</v>
      </c>
      <c r="G37" s="129"/>
      <c r="H37" s="129"/>
      <c r="I37" s="129"/>
      <c r="J37" s="129" t="str">
        <f>"( "&amp;+[2]UnitCheck!F16&amp;+" )"</f>
        <v>( Nㆍmm )</v>
      </c>
      <c r="K37" s="129"/>
      <c r="L37" s="129"/>
      <c r="M37" s="129"/>
      <c r="N37" s="129" t="str">
        <f>"( "&amp;+[2]UnitCheck!F16&amp;+" )"</f>
        <v>( Nㆍmm )</v>
      </c>
      <c r="O37" s="129"/>
      <c r="P37" s="129"/>
      <c r="Q37" s="129"/>
      <c r="R37" s="129" t="str">
        <f>"( "&amp;+[2]UnitCheck!F16&amp;+" )"</f>
        <v>( Nㆍmm )</v>
      </c>
      <c r="S37" s="129"/>
      <c r="T37" s="129"/>
      <c r="U37" s="129"/>
      <c r="V37" s="129" t="str">
        <f>"( "&amp;+[2]UnitCheck!F16&amp;+" )"</f>
        <v>( Nㆍmm )</v>
      </c>
      <c r="W37" s="129"/>
      <c r="X37" s="129"/>
      <c r="Y37" s="129"/>
      <c r="AB37" s="32" t="s">
        <v>290</v>
      </c>
    </row>
    <row r="38" spans="1:35" ht="15.95" customHeight="1">
      <c r="B38" s="127" t="s">
        <v>289</v>
      </c>
      <c r="C38" s="127"/>
      <c r="D38" s="127"/>
      <c r="E38" s="127"/>
      <c r="F38" s="128">
        <f>AB38</f>
        <v>0</v>
      </c>
      <c r="G38" s="128"/>
      <c r="H38" s="128"/>
      <c r="I38" s="128"/>
      <c r="J38" s="128">
        <f>AC38</f>
        <v>0</v>
      </c>
      <c r="K38" s="128"/>
      <c r="L38" s="128"/>
      <c r="M38" s="128"/>
      <c r="N38" s="128">
        <f>AD38</f>
        <v>0</v>
      </c>
      <c r="O38" s="128"/>
      <c r="P38" s="128"/>
      <c r="Q38" s="128"/>
      <c r="R38" s="128">
        <f>AE38</f>
        <v>0</v>
      </c>
      <c r="S38" s="128"/>
      <c r="T38" s="128"/>
      <c r="U38" s="128"/>
      <c r="V38" s="128">
        <f>AF38</f>
        <v>0</v>
      </c>
      <c r="W38" s="128"/>
      <c r="X38" s="128"/>
      <c r="Y38" s="128"/>
      <c r="AB38" s="40">
        <v>0</v>
      </c>
      <c r="AC38" s="40">
        <v>0</v>
      </c>
      <c r="AD38" s="40">
        <v>0</v>
      </c>
      <c r="AE38" s="40">
        <v>0</v>
      </c>
      <c r="AF38" s="40">
        <v>0</v>
      </c>
      <c r="AG38" s="27"/>
      <c r="AI38" s="41"/>
    </row>
    <row r="39" spans="1:35" ht="15.95" customHeight="1">
      <c r="B39" s="127" t="s">
        <v>288</v>
      </c>
      <c r="C39" s="127"/>
      <c r="D39" s="127"/>
      <c r="E39" s="127"/>
      <c r="F39" s="128">
        <f>AB39</f>
        <v>0</v>
      </c>
      <c r="G39" s="128"/>
      <c r="H39" s="128"/>
      <c r="I39" s="128"/>
      <c r="J39" s="128">
        <f>AC39</f>
        <v>0</v>
      </c>
      <c r="K39" s="128"/>
      <c r="L39" s="128"/>
      <c r="M39" s="128"/>
      <c r="N39" s="128">
        <f>AD39</f>
        <v>0</v>
      </c>
      <c r="O39" s="128"/>
      <c r="P39" s="128"/>
      <c r="Q39" s="128"/>
      <c r="R39" s="128">
        <f>AE39</f>
        <v>0</v>
      </c>
      <c r="S39" s="128"/>
      <c r="T39" s="128"/>
      <c r="U39" s="128"/>
      <c r="V39" s="128">
        <f>AF39</f>
        <v>0</v>
      </c>
      <c r="W39" s="128"/>
      <c r="X39" s="128"/>
      <c r="Y39" s="128"/>
      <c r="AB39" s="40">
        <v>0</v>
      </c>
      <c r="AC39" s="40">
        <v>0</v>
      </c>
      <c r="AD39" s="40">
        <v>0</v>
      </c>
      <c r="AE39" s="40">
        <v>0</v>
      </c>
      <c r="AF39" s="40">
        <v>0</v>
      </c>
      <c r="AG39" s="27"/>
    </row>
    <row r="40" spans="1:35" ht="15.95" customHeight="1">
      <c r="B40" s="127" t="s">
        <v>287</v>
      </c>
      <c r="C40" s="127"/>
      <c r="D40" s="127"/>
      <c r="E40" s="127"/>
      <c r="F40" s="128">
        <f>F38+F39</f>
        <v>0</v>
      </c>
      <c r="G40" s="128"/>
      <c r="H40" s="128"/>
      <c r="I40" s="128"/>
      <c r="J40" s="128">
        <f>J38+J39</f>
        <v>0</v>
      </c>
      <c r="K40" s="128"/>
      <c r="L40" s="128"/>
      <c r="M40" s="128"/>
      <c r="N40" s="128">
        <f>N38+N39</f>
        <v>0</v>
      </c>
      <c r="O40" s="128"/>
      <c r="P40" s="128"/>
      <c r="Q40" s="128"/>
      <c r="R40" s="128">
        <f>R38+R39</f>
        <v>0</v>
      </c>
      <c r="S40" s="128"/>
      <c r="T40" s="128"/>
      <c r="U40" s="128"/>
      <c r="V40" s="128">
        <f>V38+V39</f>
        <v>0</v>
      </c>
      <c r="W40" s="128"/>
      <c r="X40" s="128"/>
      <c r="Y40" s="128"/>
      <c r="AB40" s="40"/>
      <c r="AC40" s="40"/>
      <c r="AD40" s="40"/>
      <c r="AE40" s="40"/>
      <c r="AF40" s="40"/>
      <c r="AG40" s="27"/>
    </row>
    <row r="41" spans="1:35" ht="15.95" customHeight="1">
      <c r="B41" s="127" t="s">
        <v>286</v>
      </c>
      <c r="C41" s="127"/>
      <c r="D41" s="127"/>
      <c r="E41" s="127"/>
      <c r="F41" s="128">
        <f>AB41</f>
        <v>6178189.5</v>
      </c>
      <c r="G41" s="128"/>
      <c r="H41" s="128"/>
      <c r="I41" s="128"/>
      <c r="J41" s="128">
        <f>AC41</f>
        <v>1240000000</v>
      </c>
      <c r="K41" s="128"/>
      <c r="L41" s="128"/>
      <c r="M41" s="128"/>
      <c r="N41" s="128">
        <f>AD41</f>
        <v>0</v>
      </c>
      <c r="O41" s="128"/>
      <c r="P41" s="128"/>
      <c r="Q41" s="128"/>
      <c r="R41" s="128">
        <f>AE41</f>
        <v>0</v>
      </c>
      <c r="S41" s="128"/>
      <c r="T41" s="128"/>
      <c r="U41" s="128"/>
      <c r="V41" s="128">
        <f>AF41</f>
        <v>0</v>
      </c>
      <c r="W41" s="128"/>
      <c r="X41" s="128"/>
      <c r="Y41" s="128"/>
      <c r="AB41" s="40">
        <v>6178189.5</v>
      </c>
      <c r="AC41" s="40">
        <v>1240000000</v>
      </c>
      <c r="AD41" s="40">
        <v>0</v>
      </c>
      <c r="AE41" s="40">
        <v>0</v>
      </c>
      <c r="AF41" s="40">
        <v>0</v>
      </c>
      <c r="AG41" s="27"/>
    </row>
    <row r="42" spans="1:35" ht="15.95" customHeight="1">
      <c r="B42" s="127" t="s">
        <v>285</v>
      </c>
      <c r="C42" s="127"/>
      <c r="D42" s="127"/>
      <c r="E42" s="127"/>
      <c r="F42" s="128">
        <f>F40+F41</f>
        <v>6178189.5</v>
      </c>
      <c r="G42" s="128"/>
      <c r="H42" s="128"/>
      <c r="I42" s="128"/>
      <c r="J42" s="128">
        <f>J40+J41</f>
        <v>1240000000</v>
      </c>
      <c r="K42" s="128"/>
      <c r="L42" s="128"/>
      <c r="M42" s="128"/>
      <c r="N42" s="128">
        <f>N40+N41</f>
        <v>0</v>
      </c>
      <c r="O42" s="128"/>
      <c r="P42" s="128"/>
      <c r="Q42" s="128"/>
      <c r="R42" s="128">
        <f>R40+R41</f>
        <v>0</v>
      </c>
      <c r="S42" s="128"/>
      <c r="T42" s="128"/>
      <c r="U42" s="128"/>
      <c r="V42" s="128">
        <f>V40+V41</f>
        <v>0</v>
      </c>
      <c r="W42" s="128"/>
      <c r="X42" s="128"/>
      <c r="Y42" s="128"/>
    </row>
    <row r="44" spans="1:35" ht="15.95" customHeight="1">
      <c r="B44" s="23" t="s">
        <v>284</v>
      </c>
    </row>
    <row r="45" spans="1:35" ht="15.95" customHeight="1">
      <c r="B45" s="23" t="s">
        <v>283</v>
      </c>
      <c r="C45" s="26" t="s">
        <v>114</v>
      </c>
      <c r="I45" s="126">
        <f>F42</f>
        <v>6178189.5</v>
      </c>
      <c r="J45" s="126"/>
      <c r="K45" s="126"/>
      <c r="L45" s="126"/>
      <c r="M45" s="22" t="str">
        <f>UnitForce</f>
        <v>N</v>
      </c>
    </row>
    <row r="46" spans="1:35" ht="15.95" customHeight="1">
      <c r="B46" s="23" t="s">
        <v>282</v>
      </c>
      <c r="C46" s="26" t="s">
        <v>114</v>
      </c>
      <c r="D46" s="23" t="s">
        <v>281</v>
      </c>
      <c r="H46" s="26" t="s">
        <v>114</v>
      </c>
      <c r="I46" s="141">
        <f>I45/((J22*J23)*(J24/J14))</f>
        <v>0.47282062499999994</v>
      </c>
      <c r="J46" s="141"/>
      <c r="K46" s="141"/>
      <c r="L46" s="141"/>
    </row>
    <row r="47" spans="1:35" ht="15.95" customHeight="1">
      <c r="B47" s="23" t="s">
        <v>280</v>
      </c>
      <c r="C47" s="26" t="s">
        <v>114</v>
      </c>
      <c r="I47" s="136">
        <v>0.7</v>
      </c>
      <c r="J47" s="136"/>
      <c r="K47" s="136"/>
      <c r="L47" s="136"/>
      <c r="AB47" s="37" t="s">
        <v>278</v>
      </c>
    </row>
    <row r="48" spans="1:35" ht="15.95" customHeight="1">
      <c r="B48" s="23" t="s">
        <v>279</v>
      </c>
      <c r="C48" s="26" t="s">
        <v>114</v>
      </c>
      <c r="I48" s="136">
        <v>1.1000000000000001</v>
      </c>
      <c r="J48" s="136"/>
      <c r="K48" s="136"/>
      <c r="L48" s="136"/>
      <c r="M48" s="23" t="s">
        <v>226</v>
      </c>
      <c r="AB48" s="37" t="s">
        <v>278</v>
      </c>
    </row>
    <row r="49" spans="2:28" ht="15.95" customHeight="1">
      <c r="B49" s="23"/>
      <c r="C49" s="26"/>
      <c r="I49" s="40"/>
      <c r="J49" s="40"/>
      <c r="K49" s="40"/>
      <c r="L49" s="40"/>
      <c r="M49" s="23"/>
    </row>
    <row r="50" spans="2:28" ht="15.95" customHeight="1">
      <c r="B50" s="23" t="s">
        <v>277</v>
      </c>
      <c r="C50" s="26" t="s">
        <v>114</v>
      </c>
      <c r="I50" s="126">
        <f>MIN(ABS(J42), ABS(N42))</f>
        <v>0</v>
      </c>
      <c r="J50" s="126"/>
      <c r="K50" s="126"/>
      <c r="L50" s="126"/>
      <c r="M50" s="23" t="str">
        <f>UnitMoment</f>
        <v>Nㆍmm</v>
      </c>
    </row>
    <row r="51" spans="2:28" ht="15.95" customHeight="1">
      <c r="B51" s="23" t="s">
        <v>276</v>
      </c>
      <c r="C51" s="26" t="s">
        <v>114</v>
      </c>
      <c r="I51" s="126">
        <f>MAX(ABS(J42), ABS(N42))</f>
        <v>1240000000</v>
      </c>
      <c r="J51" s="126"/>
      <c r="K51" s="126"/>
      <c r="L51" s="126"/>
      <c r="M51" s="23" t="str">
        <f>UnitMoment</f>
        <v>Nㆍmm</v>
      </c>
    </row>
    <row r="52" spans="2:28" ht="15.95" customHeight="1">
      <c r="B52" s="23" t="s">
        <v>275</v>
      </c>
    </row>
    <row r="53" spans="2:28" ht="15.95" customHeight="1">
      <c r="B53" s="23" t="s">
        <v>274</v>
      </c>
    </row>
    <row r="54" spans="2:28" ht="15.95" customHeight="1">
      <c r="B54" s="23" t="s">
        <v>273</v>
      </c>
      <c r="C54" s="26" t="s">
        <v>114</v>
      </c>
      <c r="D54" s="22" t="s">
        <v>272</v>
      </c>
      <c r="H54" s="26" t="s">
        <v>114</v>
      </c>
      <c r="I54" s="126">
        <f>IF(I51=0,IF(I50=0,1,I50/I51),I50/I51)</f>
        <v>0</v>
      </c>
      <c r="J54" s="126"/>
      <c r="K54" s="126"/>
      <c r="L54" s="126"/>
      <c r="AB54" s="23" t="s">
        <v>271</v>
      </c>
    </row>
    <row r="55" spans="2:28" ht="15.95" customHeight="1">
      <c r="B55" s="23" t="s">
        <v>270</v>
      </c>
      <c r="C55" s="26" t="s">
        <v>114</v>
      </c>
      <c r="D55" s="22" t="s">
        <v>269</v>
      </c>
      <c r="H55" s="26" t="s">
        <v>114</v>
      </c>
      <c r="I55" s="126">
        <f>1.7-I54</f>
        <v>1.7</v>
      </c>
      <c r="J55" s="126"/>
      <c r="K55" s="126"/>
      <c r="L55" s="126"/>
    </row>
    <row r="56" spans="2:28" ht="15.95" customHeight="1">
      <c r="B56" s="23" t="s">
        <v>246</v>
      </c>
      <c r="C56" s="26" t="s">
        <v>114</v>
      </c>
      <c r="D56" s="22" t="s">
        <v>268</v>
      </c>
      <c r="H56" s="26" t="s">
        <v>114</v>
      </c>
      <c r="I56" s="126">
        <f>20*I47*I48*I55/SQRT(I46)</f>
        <v>38.073380212516035</v>
      </c>
      <c r="J56" s="126"/>
      <c r="K56" s="126"/>
      <c r="L56" s="126"/>
    </row>
    <row r="57" spans="2:28" ht="15.95" customHeight="1">
      <c r="B57" s="23"/>
      <c r="C57" s="26"/>
      <c r="H57" s="26"/>
      <c r="I57" s="40"/>
      <c r="J57" s="40"/>
      <c r="K57" s="40"/>
      <c r="L57" s="40"/>
    </row>
    <row r="58" spans="2:28" ht="15.95" customHeight="1">
      <c r="B58" s="23" t="s">
        <v>267</v>
      </c>
      <c r="C58" s="26" t="s">
        <v>114</v>
      </c>
      <c r="I58" s="126">
        <f>MIN(ABS(R42), ABS(V42))</f>
        <v>0</v>
      </c>
      <c r="J58" s="126"/>
      <c r="K58" s="126"/>
      <c r="L58" s="126"/>
      <c r="M58" s="23" t="str">
        <f>UnitMoment</f>
        <v>Nㆍmm</v>
      </c>
    </row>
    <row r="59" spans="2:28" ht="15.95" customHeight="1">
      <c r="B59" s="23" t="s">
        <v>266</v>
      </c>
      <c r="C59" s="26" t="s">
        <v>114</v>
      </c>
      <c r="I59" s="126">
        <f>MAX(ABS(R42), ABS(V42))</f>
        <v>0</v>
      </c>
      <c r="J59" s="126"/>
      <c r="K59" s="126"/>
      <c r="L59" s="126"/>
      <c r="M59" s="23" t="str">
        <f>UnitMoment</f>
        <v>Nㆍmm</v>
      </c>
    </row>
    <row r="60" spans="2:28" ht="15.95" customHeight="1">
      <c r="B60" s="23" t="s">
        <v>265</v>
      </c>
    </row>
    <row r="61" spans="2:28" ht="15.95" customHeight="1">
      <c r="B61" s="23" t="s">
        <v>264</v>
      </c>
    </row>
    <row r="62" spans="2:28" ht="15.95" customHeight="1">
      <c r="B62" s="23" t="s">
        <v>263</v>
      </c>
      <c r="C62" s="26" t="s">
        <v>114</v>
      </c>
      <c r="D62" s="22" t="s">
        <v>262</v>
      </c>
      <c r="H62" s="26" t="s">
        <v>114</v>
      </c>
      <c r="I62" s="126">
        <f>IF(I59=0,IF(I58=0,1,I58/I59),I58/I59)</f>
        <v>1</v>
      </c>
      <c r="J62" s="126"/>
      <c r="K62" s="126"/>
      <c r="L62" s="126"/>
      <c r="AB62" s="23" t="s">
        <v>261</v>
      </c>
    </row>
    <row r="63" spans="2:28" ht="15.95" customHeight="1">
      <c r="B63" s="23" t="s">
        <v>260</v>
      </c>
      <c r="C63" s="26" t="s">
        <v>114</v>
      </c>
      <c r="D63" s="22" t="s">
        <v>259</v>
      </c>
      <c r="H63" s="26" t="s">
        <v>114</v>
      </c>
      <c r="I63" s="126">
        <f>1.7-I62</f>
        <v>0.7</v>
      </c>
      <c r="J63" s="126"/>
      <c r="K63" s="126"/>
      <c r="L63" s="126"/>
    </row>
    <row r="64" spans="2:28" ht="15.95" customHeight="1">
      <c r="B64" s="23" t="s">
        <v>243</v>
      </c>
      <c r="C64" s="26" t="s">
        <v>114</v>
      </c>
      <c r="D64" s="22" t="s">
        <v>258</v>
      </c>
      <c r="H64" s="26" t="s">
        <v>114</v>
      </c>
      <c r="I64" s="126">
        <f>20*I47*I48*I63/SQRT(I46)</f>
        <v>15.677274205153662</v>
      </c>
      <c r="J64" s="126"/>
      <c r="K64" s="126"/>
      <c r="L64" s="126"/>
    </row>
    <row r="65" spans="2:28" ht="15.95" customHeight="1">
      <c r="B65" s="23"/>
      <c r="C65" s="26"/>
      <c r="H65" s="26"/>
      <c r="I65" s="24"/>
      <c r="J65" s="24"/>
      <c r="K65" s="24"/>
      <c r="L65" s="24"/>
    </row>
    <row r="66" spans="2:28" ht="15.95" customHeight="1">
      <c r="B66" s="23" t="s">
        <v>257</v>
      </c>
    </row>
    <row r="67" spans="2:28" ht="15.95" customHeight="1">
      <c r="B67" s="23" t="s">
        <v>256</v>
      </c>
      <c r="C67" s="26" t="s">
        <v>114</v>
      </c>
      <c r="I67" s="126">
        <f>AB67*UnitLengthFac</f>
        <v>202.07300000000001</v>
      </c>
      <c r="J67" s="126"/>
      <c r="K67" s="126"/>
      <c r="L67" s="126"/>
      <c r="M67" s="22" t="str">
        <f>UnitLength</f>
        <v>mm</v>
      </c>
      <c r="AB67" s="27">
        <v>202.07300000000001</v>
      </c>
    </row>
    <row r="68" spans="2:28" ht="15.95" customHeight="1">
      <c r="B68" s="23" t="s">
        <v>255</v>
      </c>
      <c r="C68" s="26" t="s">
        <v>114</v>
      </c>
      <c r="I68" s="126">
        <f>AB68*UnitLengthFac</f>
        <v>202.07300000000001</v>
      </c>
      <c r="J68" s="126"/>
      <c r="K68" s="126"/>
      <c r="L68" s="126"/>
      <c r="M68" s="22" t="str">
        <f>UnitLength</f>
        <v>mm</v>
      </c>
      <c r="AB68" s="27">
        <v>202.07300000000001</v>
      </c>
    </row>
    <row r="69" spans="2:28" ht="15.95" customHeight="1">
      <c r="B69" s="23" t="s">
        <v>254</v>
      </c>
      <c r="I69" s="39"/>
      <c r="J69" s="39"/>
      <c r="K69" s="39"/>
      <c r="L69" s="39"/>
      <c r="AB69" s="27"/>
    </row>
    <row r="70" spans="2:28" ht="15.95" customHeight="1">
      <c r="B70" s="23" t="s">
        <v>253</v>
      </c>
      <c r="C70" s="26" t="s">
        <v>114</v>
      </c>
      <c r="I70" s="126">
        <f>J19</f>
        <v>9000</v>
      </c>
      <c r="J70" s="126"/>
      <c r="K70" s="126"/>
      <c r="L70" s="126"/>
      <c r="M70" s="22" t="str">
        <f>UnitLength</f>
        <v>mm</v>
      </c>
      <c r="AB70" s="27"/>
    </row>
    <row r="71" spans="2:28" ht="15.95" customHeight="1">
      <c r="B71" s="23" t="s">
        <v>252</v>
      </c>
      <c r="C71" s="26" t="s">
        <v>114</v>
      </c>
      <c r="I71" s="126">
        <f>J19</f>
        <v>9000</v>
      </c>
      <c r="J71" s="126"/>
      <c r="K71" s="126"/>
      <c r="L71" s="126"/>
      <c r="M71" s="22" t="str">
        <f>UnitLength</f>
        <v>mm</v>
      </c>
      <c r="AB71" s="27"/>
    </row>
    <row r="72" spans="2:28" ht="15.95" customHeight="1">
      <c r="B72" s="23" t="s">
        <v>251</v>
      </c>
    </row>
    <row r="73" spans="2:28" ht="15.95" customHeight="1">
      <c r="B73" s="23" t="s">
        <v>250</v>
      </c>
      <c r="C73" s="26" t="s">
        <v>114</v>
      </c>
      <c r="I73" s="139">
        <v>1</v>
      </c>
      <c r="J73" s="139"/>
      <c r="K73" s="139"/>
      <c r="L73" s="139"/>
    </row>
    <row r="74" spans="2:28" ht="15.95" customHeight="1">
      <c r="B74" s="23" t="s">
        <v>249</v>
      </c>
      <c r="C74" s="26" t="s">
        <v>114</v>
      </c>
      <c r="I74" s="139">
        <v>1</v>
      </c>
      <c r="J74" s="139"/>
      <c r="K74" s="139"/>
      <c r="L74" s="139"/>
    </row>
    <row r="75" spans="2:28" ht="15.95" customHeight="1">
      <c r="B75" s="23" t="s">
        <v>248</v>
      </c>
      <c r="D75" s="26" t="s">
        <v>114</v>
      </c>
      <c r="E75" s="23" t="s">
        <v>247</v>
      </c>
      <c r="H75" s="26" t="s">
        <v>114</v>
      </c>
      <c r="I75" s="126">
        <f>I73*I70/I67</f>
        <v>44.538359899640227</v>
      </c>
      <c r="J75" s="126"/>
      <c r="K75" s="126"/>
      <c r="L75" s="126"/>
      <c r="M75" s="36" t="str">
        <f>IF(I75&gt;P75,"&gt;","&lt;")</f>
        <v>&gt;</v>
      </c>
      <c r="N75" s="23" t="s">
        <v>246</v>
      </c>
      <c r="O75" s="26" t="s">
        <v>114</v>
      </c>
      <c r="P75" s="126">
        <f>I56</f>
        <v>38.073380212516035</v>
      </c>
      <c r="Q75" s="126"/>
      <c r="R75" s="126"/>
      <c r="S75" s="126"/>
      <c r="U75" s="138" t="str">
        <f>IF(I75&gt;P75,"---&gt;  SLENDER.", "---&gt;  NOT SLENDER.")</f>
        <v>---&gt;  SLENDER.</v>
      </c>
      <c r="V75" s="138"/>
      <c r="W75" s="138"/>
      <c r="X75" s="138"/>
      <c r="Y75" s="138"/>
      <c r="Z75" s="138"/>
    </row>
    <row r="76" spans="2:28" ht="15.95" customHeight="1">
      <c r="B76" s="23" t="s">
        <v>245</v>
      </c>
      <c r="D76" s="26" t="s">
        <v>114</v>
      </c>
      <c r="E76" s="23" t="s">
        <v>244</v>
      </c>
      <c r="H76" s="26" t="s">
        <v>114</v>
      </c>
      <c r="I76" s="126">
        <f>I74*I71/I68</f>
        <v>44.538359899640227</v>
      </c>
      <c r="J76" s="126"/>
      <c r="K76" s="126"/>
      <c r="L76" s="126"/>
      <c r="M76" s="36" t="str">
        <f>IF(I76&gt;P76,"&gt;","&lt;")</f>
        <v>&gt;</v>
      </c>
      <c r="N76" s="23" t="s">
        <v>243</v>
      </c>
      <c r="O76" s="26" t="s">
        <v>114</v>
      </c>
      <c r="P76" s="126">
        <f>I64</f>
        <v>15.677274205153662</v>
      </c>
      <c r="Q76" s="126"/>
      <c r="R76" s="126"/>
      <c r="S76" s="126"/>
      <c r="U76" s="138" t="str">
        <f>IF(I76&gt;P76,"---&gt;  SLENDER.", "---&gt;  NOT SLENDER.")</f>
        <v>---&gt;  SLENDER.</v>
      </c>
      <c r="V76" s="138"/>
      <c r="W76" s="138"/>
      <c r="X76" s="138"/>
      <c r="Y76" s="138"/>
      <c r="Z76" s="138"/>
    </row>
    <row r="78" spans="2:28" ht="15.95" customHeight="1">
      <c r="B78" s="32" t="s">
        <v>242</v>
      </c>
    </row>
    <row r="79" spans="2:28" ht="15.95" customHeight="1">
      <c r="B79" s="23" t="s">
        <v>232</v>
      </c>
    </row>
    <row r="80" spans="2:28" ht="15.95" customHeight="1">
      <c r="B80" s="23" t="s">
        <v>231</v>
      </c>
    </row>
    <row r="81" spans="2:28" ht="15.95" customHeight="1">
      <c r="B81" s="23" t="s">
        <v>230</v>
      </c>
      <c r="C81" s="26" t="s">
        <v>114</v>
      </c>
      <c r="D81" s="22" t="s">
        <v>229</v>
      </c>
      <c r="K81" s="26" t="s">
        <v>114</v>
      </c>
      <c r="L81" s="142">
        <v>1.105</v>
      </c>
      <c r="M81" s="142"/>
      <c r="N81" s="142"/>
      <c r="O81" s="142"/>
      <c r="P81" s="23"/>
      <c r="R81" s="23" t="s">
        <v>228</v>
      </c>
      <c r="AB81" s="37" t="s">
        <v>221</v>
      </c>
    </row>
    <row r="82" spans="2:28" ht="15.95" customHeight="1">
      <c r="B82" s="23" t="s">
        <v>227</v>
      </c>
      <c r="C82" s="26" t="s">
        <v>114</v>
      </c>
      <c r="K82" s="26"/>
      <c r="L82" s="142">
        <v>0.4</v>
      </c>
      <c r="M82" s="142"/>
      <c r="N82" s="142"/>
      <c r="O82" s="142"/>
      <c r="P82" s="23"/>
      <c r="R82" s="23" t="s">
        <v>226</v>
      </c>
      <c r="AB82" s="37" t="s">
        <v>221</v>
      </c>
    </row>
    <row r="83" spans="2:28" ht="15.95" customHeight="1">
      <c r="B83" s="23" t="s">
        <v>225</v>
      </c>
      <c r="C83" s="26" t="s">
        <v>114</v>
      </c>
      <c r="D83" s="22" t="s">
        <v>224</v>
      </c>
      <c r="K83" s="26" t="s">
        <v>114</v>
      </c>
      <c r="L83" s="126">
        <f>MIN(1,(L81-I46)/(L81-L82))</f>
        <v>0.89670833333333333</v>
      </c>
      <c r="M83" s="126"/>
      <c r="N83" s="126"/>
      <c r="O83" s="126"/>
      <c r="AB83" s="38"/>
    </row>
    <row r="84" spans="2:28" ht="15.95" customHeight="1">
      <c r="B84" s="23" t="s">
        <v>223</v>
      </c>
      <c r="C84" s="26" t="s">
        <v>114</v>
      </c>
      <c r="K84" s="26" t="s">
        <v>114</v>
      </c>
      <c r="L84" s="142">
        <v>1</v>
      </c>
      <c r="M84" s="142"/>
      <c r="N84" s="142"/>
      <c r="O84" s="142"/>
      <c r="R84" s="22" t="s">
        <v>222</v>
      </c>
      <c r="AB84" s="37" t="s">
        <v>221</v>
      </c>
    </row>
    <row r="85" spans="2:28" ht="15.95" customHeight="1">
      <c r="B85" s="23" t="s">
        <v>220</v>
      </c>
      <c r="C85" s="26" t="s">
        <v>114</v>
      </c>
      <c r="D85" s="22" t="s">
        <v>241</v>
      </c>
      <c r="K85" s="26" t="s">
        <v>114</v>
      </c>
      <c r="L85" s="140">
        <f>L83*L84*(J25/J15)/(J27*0.45*(J22-J30))</f>
        <v>5.7758990874932906E-6</v>
      </c>
      <c r="M85" s="140"/>
      <c r="N85" s="140"/>
      <c r="O85" s="140"/>
    </row>
    <row r="86" spans="2:28" ht="15.95" customHeight="1">
      <c r="B86" s="23" t="s">
        <v>240</v>
      </c>
      <c r="C86" s="26" t="s">
        <v>114</v>
      </c>
      <c r="D86" s="22" t="s">
        <v>239</v>
      </c>
      <c r="K86" s="26" t="s">
        <v>114</v>
      </c>
      <c r="L86" s="126">
        <f>(L85*(I73*I70)^2)/10</f>
        <v>46.784782608695657</v>
      </c>
      <c r="M86" s="126"/>
      <c r="N86" s="126"/>
      <c r="O86" s="126"/>
      <c r="P86" s="22" t="str">
        <f>UnitLength</f>
        <v>mm</v>
      </c>
    </row>
    <row r="87" spans="2:28" ht="15.95" customHeight="1">
      <c r="B87" s="23" t="s">
        <v>238</v>
      </c>
      <c r="C87" s="26" t="s">
        <v>114</v>
      </c>
      <c r="D87" s="22" t="s">
        <v>237</v>
      </c>
      <c r="K87" s="26" t="s">
        <v>114</v>
      </c>
      <c r="L87" s="126">
        <f>I45*L86</f>
        <v>289045252.67282611</v>
      </c>
      <c r="M87" s="126"/>
      <c r="N87" s="126"/>
      <c r="O87" s="126"/>
      <c r="P87" s="22" t="str">
        <f>UnitMoment</f>
        <v>Nㆍmm</v>
      </c>
    </row>
    <row r="89" spans="2:28" ht="15.95" customHeight="1">
      <c r="B89" s="23" t="s">
        <v>234</v>
      </c>
      <c r="D89" s="26" t="s">
        <v>114</v>
      </c>
      <c r="E89" s="22" t="s">
        <v>236</v>
      </c>
      <c r="K89" s="26" t="s">
        <v>114</v>
      </c>
      <c r="L89" s="126">
        <f>I51+L87</f>
        <v>1529045252.6728261</v>
      </c>
      <c r="M89" s="126"/>
      <c r="N89" s="126"/>
      <c r="O89" s="126"/>
      <c r="P89" s="22" t="str">
        <f>UnitMoment</f>
        <v>Nㆍmm</v>
      </c>
    </row>
    <row r="90" spans="2:28" ht="15.95" customHeight="1">
      <c r="B90" s="23" t="s">
        <v>235</v>
      </c>
      <c r="D90" s="26" t="s">
        <v>114</v>
      </c>
      <c r="L90" s="126">
        <f>IF(J17="I",J42,N42)</f>
        <v>1240000000</v>
      </c>
      <c r="M90" s="126"/>
      <c r="N90" s="126"/>
      <c r="O90" s="126"/>
      <c r="P90" s="22" t="str">
        <f>UnitMoment</f>
        <v>Nㆍmm</v>
      </c>
    </row>
    <row r="91" spans="2:28" ht="15.95" customHeight="1">
      <c r="B91" s="23" t="s">
        <v>234</v>
      </c>
      <c r="D91" s="36" t="str">
        <f>IF(ABS(L89)&gt;ABS(L90),"&gt;","&lt;")</f>
        <v>&gt;</v>
      </c>
      <c r="E91" s="22" t="s">
        <v>233</v>
      </c>
      <c r="H91" s="24" t="str">
        <f>IF(ABS(L89)&gt;ABS(L90),"---&gt; M_Edy_e is applied for design.","---&gt; M_Edy is applied for design.")</f>
        <v>---&gt; M_Edy_e is applied for design.</v>
      </c>
    </row>
    <row r="93" spans="2:28" ht="15.95" customHeight="1">
      <c r="B93" s="23" t="s">
        <v>232</v>
      </c>
    </row>
    <row r="94" spans="2:28" ht="15.95" customHeight="1">
      <c r="B94" s="23" t="s">
        <v>231</v>
      </c>
    </row>
    <row r="95" spans="2:28" ht="15.95" customHeight="1">
      <c r="B95" s="23" t="s">
        <v>230</v>
      </c>
      <c r="C95" s="26" t="s">
        <v>114</v>
      </c>
      <c r="D95" s="22" t="s">
        <v>229</v>
      </c>
      <c r="K95" s="26" t="s">
        <v>114</v>
      </c>
      <c r="L95" s="142">
        <v>1.105</v>
      </c>
      <c r="M95" s="142"/>
      <c r="N95" s="142"/>
      <c r="O95" s="142"/>
      <c r="P95" s="23"/>
      <c r="R95" s="23" t="s">
        <v>228</v>
      </c>
      <c r="AB95" s="37" t="s">
        <v>221</v>
      </c>
    </row>
    <row r="96" spans="2:28" ht="15.95" customHeight="1">
      <c r="B96" s="23" t="s">
        <v>227</v>
      </c>
      <c r="C96" s="26" t="s">
        <v>114</v>
      </c>
      <c r="K96" s="26"/>
      <c r="L96" s="142">
        <v>0.4</v>
      </c>
      <c r="M96" s="142"/>
      <c r="N96" s="142"/>
      <c r="O96" s="142"/>
      <c r="P96" s="23"/>
      <c r="R96" s="23" t="s">
        <v>226</v>
      </c>
      <c r="AB96" s="37" t="s">
        <v>221</v>
      </c>
    </row>
    <row r="97" spans="2:29" ht="15.95" customHeight="1">
      <c r="B97" s="23" t="s">
        <v>225</v>
      </c>
      <c r="C97" s="26" t="s">
        <v>114</v>
      </c>
      <c r="D97" s="22" t="s">
        <v>224</v>
      </c>
      <c r="K97" s="26" t="s">
        <v>114</v>
      </c>
      <c r="L97" s="126">
        <f>MIN(1,(L95-I46)/(L95-L96))</f>
        <v>0.89670833333333333</v>
      </c>
      <c r="M97" s="126"/>
      <c r="N97" s="126"/>
      <c r="O97" s="126"/>
      <c r="AB97" s="38"/>
    </row>
    <row r="98" spans="2:29" ht="15.95" customHeight="1">
      <c r="B98" s="23" t="s">
        <v>223</v>
      </c>
      <c r="C98" s="26" t="s">
        <v>114</v>
      </c>
      <c r="K98" s="26" t="s">
        <v>114</v>
      </c>
      <c r="L98" s="142">
        <v>1</v>
      </c>
      <c r="M98" s="142"/>
      <c r="N98" s="142"/>
      <c r="O98" s="142"/>
      <c r="R98" s="22" t="s">
        <v>222</v>
      </c>
      <c r="AB98" s="37" t="s">
        <v>221</v>
      </c>
    </row>
    <row r="99" spans="2:29" ht="15.95" customHeight="1">
      <c r="B99" s="23" t="s">
        <v>220</v>
      </c>
      <c r="C99" s="26" t="s">
        <v>114</v>
      </c>
      <c r="D99" s="22" t="s">
        <v>219</v>
      </c>
      <c r="K99" s="26" t="s">
        <v>114</v>
      </c>
      <c r="L99" s="140">
        <f>L97*L98*(J25/J15)/(J27*0.45*(J23-J30))</f>
        <v>5.7758990874932906E-6</v>
      </c>
      <c r="M99" s="140"/>
      <c r="N99" s="140"/>
      <c r="O99" s="140"/>
    </row>
    <row r="100" spans="2:29" ht="15.95" customHeight="1">
      <c r="B100" s="23" t="s">
        <v>218</v>
      </c>
      <c r="C100" s="26" t="s">
        <v>114</v>
      </c>
      <c r="D100" s="22" t="s">
        <v>217</v>
      </c>
      <c r="K100" s="26" t="s">
        <v>114</v>
      </c>
      <c r="L100" s="126">
        <f>(L99*(I74*I71)^2)/10</f>
        <v>46.784782608695657</v>
      </c>
      <c r="M100" s="126"/>
      <c r="N100" s="126"/>
      <c r="O100" s="126"/>
      <c r="P100" s="22" t="str">
        <f>UnitLength</f>
        <v>mm</v>
      </c>
    </row>
    <row r="101" spans="2:29" ht="15.95" customHeight="1">
      <c r="B101" s="23" t="s">
        <v>216</v>
      </c>
      <c r="C101" s="26" t="s">
        <v>114</v>
      </c>
      <c r="D101" s="22" t="s">
        <v>215</v>
      </c>
      <c r="K101" s="26" t="s">
        <v>114</v>
      </c>
      <c r="L101" s="126">
        <f>I45*L100</f>
        <v>289045252.67282611</v>
      </c>
      <c r="M101" s="126"/>
      <c r="N101" s="126"/>
      <c r="O101" s="126"/>
      <c r="P101" s="22" t="str">
        <f>UnitMoment</f>
        <v>Nㆍmm</v>
      </c>
    </row>
    <row r="103" spans="2:29" ht="15.95" customHeight="1">
      <c r="B103" s="23" t="s">
        <v>213</v>
      </c>
      <c r="D103" s="26" t="s">
        <v>114</v>
      </c>
      <c r="E103" s="22" t="s">
        <v>214</v>
      </c>
      <c r="K103" s="26" t="s">
        <v>114</v>
      </c>
      <c r="L103" s="126">
        <f>I59+L101</f>
        <v>289045252.67282611</v>
      </c>
      <c r="M103" s="126"/>
      <c r="N103" s="126"/>
      <c r="O103" s="126"/>
      <c r="P103" s="22" t="str">
        <f>UnitMoment</f>
        <v>Nㆍmm</v>
      </c>
    </row>
    <row r="104" spans="2:29" ht="15.95" customHeight="1">
      <c r="B104" s="23" t="s">
        <v>212</v>
      </c>
      <c r="D104" s="26" t="s">
        <v>114</v>
      </c>
      <c r="L104" s="126">
        <f>IF(J17="I",R42,V42)</f>
        <v>0</v>
      </c>
      <c r="M104" s="126"/>
      <c r="N104" s="126"/>
      <c r="O104" s="126"/>
      <c r="P104" s="22" t="str">
        <f>UnitMoment</f>
        <v>Nㆍmm</v>
      </c>
    </row>
    <row r="105" spans="2:29" ht="15.95" customHeight="1">
      <c r="B105" s="23" t="s">
        <v>213</v>
      </c>
      <c r="D105" s="36" t="str">
        <f>IF(ABS(L103)&gt;ABS(L104),"&gt;","&lt;")</f>
        <v>&gt;</v>
      </c>
      <c r="E105" s="22" t="s">
        <v>212</v>
      </c>
      <c r="H105" s="24" t="str">
        <f>IF(ABS(L103)&gt;ABS(L104),"---&gt; M_Edz_e is applied for design.","---&gt; M_Edz is applied for design.")</f>
        <v>---&gt; M_Edz_e is applied for design.</v>
      </c>
    </row>
    <row r="107" spans="2:29" ht="15.95" customHeight="1">
      <c r="B107" s="23" t="s">
        <v>211</v>
      </c>
    </row>
    <row r="108" spans="2:29" ht="15.95" customHeight="1">
      <c r="B108" s="23" t="s">
        <v>210</v>
      </c>
      <c r="K108" s="26" t="s">
        <v>114</v>
      </c>
      <c r="L108" s="126">
        <f>F42</f>
        <v>6178189.5</v>
      </c>
      <c r="M108" s="126"/>
      <c r="N108" s="126"/>
      <c r="O108" s="126"/>
      <c r="P108" s="22" t="str">
        <f>UnitForce</f>
        <v>N</v>
      </c>
    </row>
    <row r="109" spans="2:29" ht="15.95" customHeight="1">
      <c r="B109" s="23" t="s">
        <v>209</v>
      </c>
      <c r="K109" s="26" t="s">
        <v>114</v>
      </c>
      <c r="L109" s="126">
        <f>SQRT(L110*L110+L111*L111)</f>
        <v>1556125490.7024705</v>
      </c>
      <c r="M109" s="126"/>
      <c r="N109" s="126"/>
      <c r="O109" s="126"/>
      <c r="P109" s="22" t="str">
        <f>UnitMoment</f>
        <v>Nㆍmm</v>
      </c>
    </row>
    <row r="110" spans="2:29" ht="15.95" customHeight="1">
      <c r="B110" s="23" t="s">
        <v>208</v>
      </c>
      <c r="K110" s="26" t="s">
        <v>114</v>
      </c>
      <c r="L110" s="126">
        <f>MAX(ABS(L89), ABS(L90))</f>
        <v>1529045252.6728261</v>
      </c>
      <c r="M110" s="126"/>
      <c r="N110" s="126"/>
      <c r="O110" s="126"/>
      <c r="P110" s="22" t="str">
        <f>UnitMoment</f>
        <v>Nㆍmm</v>
      </c>
    </row>
    <row r="111" spans="2:29" ht="15.95" customHeight="1">
      <c r="B111" s="23" t="s">
        <v>207</v>
      </c>
      <c r="K111" s="26" t="s">
        <v>114</v>
      </c>
      <c r="L111" s="126">
        <f>MAX(ABS(L103), ABS(L104))</f>
        <v>289045252.67282611</v>
      </c>
      <c r="M111" s="126"/>
      <c r="N111" s="126"/>
      <c r="O111" s="126"/>
      <c r="P111" s="22" t="str">
        <f>UnitMoment</f>
        <v>Nㆍmm</v>
      </c>
    </row>
    <row r="112" spans="2:29" ht="15.95" customHeight="1">
      <c r="B112" s="23" t="s">
        <v>206</v>
      </c>
      <c r="K112" s="26" t="s">
        <v>114</v>
      </c>
      <c r="L112" s="139">
        <v>0</v>
      </c>
      <c r="M112" s="139"/>
      <c r="N112" s="139"/>
      <c r="O112" s="139"/>
      <c r="P112" s="22" t="str">
        <f>UnitForce</f>
        <v>N</v>
      </c>
      <c r="AB112" s="32" t="s">
        <v>205</v>
      </c>
      <c r="AC112" s="32"/>
    </row>
    <row r="113" spans="1:28" ht="15.95" customHeight="1">
      <c r="B113" s="23" t="s">
        <v>204</v>
      </c>
      <c r="K113" s="26" t="s">
        <v>114</v>
      </c>
      <c r="L113" s="139">
        <v>137293.1</v>
      </c>
      <c r="M113" s="139"/>
      <c r="N113" s="139"/>
      <c r="O113" s="139"/>
      <c r="P113" s="22" t="str">
        <f>UnitForce</f>
        <v>N</v>
      </c>
    </row>
    <row r="115" spans="1:28" ht="15.95" customHeight="1">
      <c r="A115" s="33" t="s">
        <v>203</v>
      </c>
    </row>
    <row r="116" spans="1:28" ht="15.95" customHeight="1">
      <c r="B116" s="23" t="s">
        <v>202</v>
      </c>
    </row>
    <row r="117" spans="1:28" ht="15.95" customHeight="1">
      <c r="B117" s="23" t="s">
        <v>175</v>
      </c>
      <c r="E117" s="26" t="s">
        <v>114</v>
      </c>
      <c r="F117" s="126">
        <f>IF([2]UnitCheck!K27="Fundamental",1.5,IF([2]UnitCheck!K27="Accidental",1.2,1))</f>
        <v>1.5</v>
      </c>
      <c r="G117" s="126"/>
      <c r="H117" s="126"/>
      <c r="I117" s="126"/>
    </row>
    <row r="118" spans="1:28" ht="15.95" customHeight="1">
      <c r="B118" s="23" t="s">
        <v>171</v>
      </c>
      <c r="E118" s="26" t="s">
        <v>114</v>
      </c>
      <c r="F118" s="126">
        <f>IF([2]UnitCheck!K27="Fundamental",1.15,1)</f>
        <v>1.1499999999999999</v>
      </c>
      <c r="G118" s="126"/>
      <c r="H118" s="126"/>
      <c r="I118" s="126"/>
    </row>
    <row r="119" spans="1:28" ht="15.95" customHeight="1">
      <c r="B119" s="23" t="s">
        <v>201</v>
      </c>
      <c r="E119" s="26" t="s">
        <v>114</v>
      </c>
      <c r="F119" s="126">
        <f>IF(J24/UnitStressFac&lt;50,1,IF(J24/UnitStressFac&gt;=90,0.8,1-(J24/UnitStressFac-50)/200))</f>
        <v>1</v>
      </c>
      <c r="G119" s="126"/>
      <c r="H119" s="126"/>
      <c r="I119" s="126"/>
      <c r="AB119" s="23" t="s">
        <v>199</v>
      </c>
    </row>
    <row r="120" spans="1:28" ht="15.95" customHeight="1">
      <c r="B120" s="23" t="s">
        <v>200</v>
      </c>
      <c r="E120" s="26" t="s">
        <v>114</v>
      </c>
      <c r="F120" s="126">
        <f>IF(J24/UnitStressFac&lt;50,0.8,IF(J24/UnitStressFac&gt;=90,0.7,0.8-(J24/UnitStressFac-50)/400))</f>
        <v>0.8</v>
      </c>
      <c r="G120" s="126"/>
      <c r="H120" s="126"/>
      <c r="I120" s="126"/>
      <c r="AB120" s="23" t="s">
        <v>199</v>
      </c>
    </row>
    <row r="121" spans="1:28" ht="15.95" customHeight="1">
      <c r="B121" s="23" t="s">
        <v>198</v>
      </c>
      <c r="E121" s="26" t="s">
        <v>114</v>
      </c>
      <c r="F121" s="143">
        <f>IF(J24/UnitStressFac&lt;50,0.0035,IF(J24/UnitStressFac&gt;=90,0.0028,(2.8+2.7*((92-J24/UnitStressFac+8)/100)^4/1000)))</f>
        <v>3.5000000000000001E-3</v>
      </c>
      <c r="G121" s="143"/>
      <c r="H121" s="143"/>
      <c r="I121" s="143"/>
    </row>
    <row r="123" spans="1:28" ht="15.95" customHeight="1">
      <c r="B123" s="23" t="s">
        <v>197</v>
      </c>
    </row>
    <row r="124" spans="1:28" ht="15.95" customHeight="1">
      <c r="B124" s="23" t="s">
        <v>196</v>
      </c>
      <c r="D124" s="26" t="s">
        <v>114</v>
      </c>
      <c r="K124" s="26"/>
      <c r="L124" s="142">
        <v>0.04</v>
      </c>
      <c r="M124" s="142"/>
      <c r="N124" s="142"/>
      <c r="O124" s="142"/>
      <c r="AB124" s="23" t="s">
        <v>195</v>
      </c>
    </row>
    <row r="125" spans="1:28" ht="15.95" customHeight="1">
      <c r="B125" s="23" t="s">
        <v>194</v>
      </c>
      <c r="D125" s="26" t="s">
        <v>114</v>
      </c>
      <c r="E125" s="22" t="s">
        <v>193</v>
      </c>
      <c r="K125" s="26" t="s">
        <v>114</v>
      </c>
      <c r="L125" s="126">
        <f>MIN(L124,0.08)</f>
        <v>0.04</v>
      </c>
      <c r="M125" s="126"/>
      <c r="N125" s="126"/>
      <c r="O125" s="126"/>
    </row>
    <row r="126" spans="1:28" ht="15.95" customHeight="1">
      <c r="B126" s="23" t="s">
        <v>192</v>
      </c>
      <c r="D126" s="26" t="s">
        <v>114</v>
      </c>
      <c r="E126" s="22" t="s">
        <v>191</v>
      </c>
      <c r="K126" s="26" t="s">
        <v>114</v>
      </c>
      <c r="L126" s="126">
        <f>L125*'[2]Sectional Properties'!G17</f>
        <v>19600</v>
      </c>
      <c r="M126" s="126"/>
      <c r="N126" s="126"/>
      <c r="O126" s="126"/>
      <c r="P126" s="22" t="str">
        <f>UnitArea</f>
        <v>mm²</v>
      </c>
    </row>
    <row r="127" spans="1:28" ht="15.95" customHeight="1">
      <c r="B127" s="23"/>
      <c r="D127" s="26"/>
      <c r="K127" s="26"/>
      <c r="L127" s="35"/>
      <c r="M127" s="35"/>
      <c r="N127" s="35"/>
      <c r="O127" s="35"/>
    </row>
    <row r="128" spans="1:28" ht="15.95" customHeight="1">
      <c r="B128" s="23" t="s">
        <v>190</v>
      </c>
      <c r="D128" s="26" t="s">
        <v>114</v>
      </c>
      <c r="E128" s="22" t="s">
        <v>189</v>
      </c>
      <c r="K128" s="26" t="s">
        <v>114</v>
      </c>
      <c r="L128" s="143">
        <f>0.1*ABS(I45)/J25/'[2]Sectional Properties'!G17</f>
        <v>3.1521375000000003E-3</v>
      </c>
      <c r="M128" s="143"/>
      <c r="N128" s="143"/>
      <c r="O128" s="143"/>
    </row>
    <row r="129" spans="1:28" ht="15.95" customHeight="1">
      <c r="B129" s="23" t="s">
        <v>188</v>
      </c>
      <c r="D129" s="26" t="s">
        <v>114</v>
      </c>
      <c r="K129" s="26"/>
      <c r="L129" s="126">
        <f>IF([2]UnitCheck!K22="Recommended",0.002,IF([2]UnitCheck!K22="British",0.002,0.003))</f>
        <v>3.0000000000000001E-3</v>
      </c>
      <c r="M129" s="126"/>
      <c r="N129" s="126"/>
      <c r="O129" s="126"/>
    </row>
    <row r="130" spans="1:28" ht="15.95" customHeight="1">
      <c r="B130" s="23" t="s">
        <v>187</v>
      </c>
      <c r="D130" s="26" t="s">
        <v>114</v>
      </c>
      <c r="E130" s="22" t="s">
        <v>186</v>
      </c>
      <c r="K130" s="26" t="s">
        <v>114</v>
      </c>
      <c r="L130" s="143">
        <f>MAX(L128,L129)</f>
        <v>3.1521375000000003E-3</v>
      </c>
      <c r="M130" s="143"/>
      <c r="N130" s="143"/>
      <c r="O130" s="143"/>
    </row>
    <row r="131" spans="1:28" ht="15.95" customHeight="1">
      <c r="B131" s="23" t="s">
        <v>185</v>
      </c>
      <c r="D131" s="26" t="s">
        <v>114</v>
      </c>
      <c r="E131" s="22" t="s">
        <v>184</v>
      </c>
      <c r="K131" s="26" t="s">
        <v>114</v>
      </c>
      <c r="L131" s="126">
        <f>L130*J22*J23</f>
        <v>1544.5473750000001</v>
      </c>
      <c r="M131" s="126"/>
      <c r="N131" s="126"/>
      <c r="O131" s="126"/>
      <c r="P131" s="22" t="str">
        <f>UnitArea</f>
        <v>mm²</v>
      </c>
    </row>
    <row r="133" spans="1:28" ht="15.95" customHeight="1">
      <c r="B133" s="23" t="s">
        <v>183</v>
      </c>
      <c r="AB133" s="32" t="s">
        <v>182</v>
      </c>
    </row>
    <row r="134" spans="1:28" ht="15.95" customHeight="1">
      <c r="B134" s="22" t="s">
        <v>181</v>
      </c>
      <c r="D134" s="26" t="s">
        <v>114</v>
      </c>
      <c r="E134" s="22" t="s">
        <v>180</v>
      </c>
      <c r="K134" s="26" t="s">
        <v>114</v>
      </c>
      <c r="L134" s="126">
        <f>F121/(F121+J25/J27)*(J22-J30)</f>
        <v>381.81818181818187</v>
      </c>
      <c r="M134" s="126"/>
      <c r="N134" s="126"/>
      <c r="O134" s="126"/>
      <c r="P134" s="22" t="str">
        <f>UnitLength</f>
        <v>mm</v>
      </c>
      <c r="AB134" s="34" t="s">
        <v>179</v>
      </c>
    </row>
    <row r="135" spans="1:28" ht="15.95" customHeight="1">
      <c r="B135" s="23"/>
      <c r="AB135" s="32"/>
    </row>
    <row r="136" spans="1:28" ht="15.95" customHeight="1">
      <c r="B136" s="23" t="s">
        <v>178</v>
      </c>
      <c r="AB136" s="32" t="s">
        <v>177</v>
      </c>
    </row>
    <row r="138" spans="1:28" ht="15.95" customHeight="1">
      <c r="A138" s="33" t="s">
        <v>176</v>
      </c>
    </row>
    <row r="139" spans="1:28" ht="15.95" customHeight="1">
      <c r="B139" s="23" t="s">
        <v>175</v>
      </c>
      <c r="D139" s="26" t="s">
        <v>114</v>
      </c>
      <c r="K139" s="26" t="s">
        <v>114</v>
      </c>
      <c r="L139" s="126">
        <f>F117</f>
        <v>1.5</v>
      </c>
      <c r="M139" s="126"/>
      <c r="N139" s="126"/>
      <c r="O139" s="126"/>
    </row>
    <row r="140" spans="1:28" ht="15.95" customHeight="1">
      <c r="B140" s="23" t="s">
        <v>174</v>
      </c>
      <c r="D140" s="26" t="s">
        <v>114</v>
      </c>
      <c r="K140" s="26" t="s">
        <v>114</v>
      </c>
      <c r="L140" s="126">
        <f>IF([2]UnitCheck!K28="Long-Term",0.85,1)</f>
        <v>0.85</v>
      </c>
      <c r="M140" s="126"/>
      <c r="N140" s="126"/>
      <c r="O140" s="126"/>
    </row>
    <row r="141" spans="1:28" ht="15.95" customHeight="1">
      <c r="B141" s="23" t="s">
        <v>173</v>
      </c>
      <c r="D141" s="26" t="s">
        <v>114</v>
      </c>
      <c r="E141" s="22" t="s">
        <v>172</v>
      </c>
      <c r="K141" s="26" t="s">
        <v>114</v>
      </c>
      <c r="L141" s="126">
        <f>L140*U24*UnitScaleFactor/L139</f>
        <v>22.666666666666668</v>
      </c>
      <c r="M141" s="126"/>
      <c r="N141" s="126"/>
      <c r="O141" s="126"/>
      <c r="P141" s="22" t="str">
        <f>UnitStress</f>
        <v>N / mm²</v>
      </c>
    </row>
    <row r="142" spans="1:28" ht="15.95" customHeight="1">
      <c r="B142" s="23" t="s">
        <v>171</v>
      </c>
      <c r="D142" s="26" t="s">
        <v>114</v>
      </c>
      <c r="K142" s="26" t="s">
        <v>114</v>
      </c>
      <c r="L142" s="126">
        <f>F118</f>
        <v>1.1499999999999999</v>
      </c>
      <c r="M142" s="126"/>
      <c r="N142" s="126"/>
      <c r="O142" s="126"/>
    </row>
    <row r="143" spans="1:28" ht="15.95" customHeight="1">
      <c r="B143" s="23" t="s">
        <v>170</v>
      </c>
      <c r="D143" s="26" t="s">
        <v>114</v>
      </c>
      <c r="E143" s="22" t="s">
        <v>169</v>
      </c>
      <c r="K143" s="26" t="s">
        <v>114</v>
      </c>
      <c r="L143" s="126">
        <f>J25/J15</f>
        <v>347.82608695652175</v>
      </c>
      <c r="M143" s="126"/>
      <c r="N143" s="126"/>
      <c r="O143" s="126"/>
      <c r="P143" s="22" t="str">
        <f>UnitStress</f>
        <v>N / mm²</v>
      </c>
    </row>
    <row r="145" spans="2:31" ht="15.95" customHeight="1">
      <c r="B145" s="23" t="s">
        <v>154</v>
      </c>
      <c r="K145" s="26" t="s">
        <v>114</v>
      </c>
      <c r="L145" s="126">
        <f>L108</f>
        <v>6178189.5</v>
      </c>
      <c r="M145" s="126"/>
      <c r="N145" s="126"/>
      <c r="O145" s="126"/>
      <c r="P145" s="22" t="str">
        <f>UnitForce</f>
        <v>N</v>
      </c>
    </row>
    <row r="146" spans="2:31" ht="15.95" customHeight="1">
      <c r="B146" s="23" t="s">
        <v>168</v>
      </c>
      <c r="K146" s="26" t="s">
        <v>114</v>
      </c>
      <c r="L146" s="126">
        <f>L110</f>
        <v>1529045252.6728261</v>
      </c>
      <c r="M146" s="126"/>
      <c r="N146" s="126"/>
      <c r="O146" s="126"/>
      <c r="P146" s="22" t="str">
        <f>UnitMoment</f>
        <v>Nㆍmm</v>
      </c>
    </row>
    <row r="147" spans="2:31" ht="15.95" customHeight="1">
      <c r="B147" s="23" t="s">
        <v>167</v>
      </c>
      <c r="K147" s="26" t="s">
        <v>114</v>
      </c>
      <c r="L147" s="126">
        <f>L113</f>
        <v>137293.1</v>
      </c>
      <c r="M147" s="126"/>
      <c r="N147" s="126"/>
      <c r="O147" s="126"/>
      <c r="P147" s="22" t="str">
        <f>UnitMoment</f>
        <v>Nㆍmm</v>
      </c>
    </row>
    <row r="148" spans="2:31" ht="15.95" customHeight="1">
      <c r="B148" s="23" t="s">
        <v>166</v>
      </c>
      <c r="K148" s="26" t="s">
        <v>114</v>
      </c>
      <c r="L148" s="126">
        <f>'[2]Sectional Properties'!B17</f>
        <v>700</v>
      </c>
      <c r="M148" s="126"/>
      <c r="N148" s="126"/>
      <c r="O148" s="126"/>
      <c r="P148" s="22" t="str">
        <f>UnitLength</f>
        <v>mm</v>
      </c>
    </row>
    <row r="149" spans="2:31" ht="15.95" customHeight="1">
      <c r="B149" s="23" t="s">
        <v>150</v>
      </c>
      <c r="K149" s="26" t="s">
        <v>114</v>
      </c>
      <c r="L149" s="126">
        <f>'[2]Sectional Properties'!D17</f>
        <v>600</v>
      </c>
      <c r="M149" s="126"/>
      <c r="N149" s="126"/>
      <c r="O149" s="126"/>
      <c r="P149" s="22" t="str">
        <f>UnitLength</f>
        <v>mm</v>
      </c>
      <c r="AB149" s="22" t="s">
        <v>165</v>
      </c>
    </row>
    <row r="151" spans="2:31" ht="15.95" customHeight="1">
      <c r="B151" s="23" t="s">
        <v>149</v>
      </c>
      <c r="C151" s="26" t="s">
        <v>114</v>
      </c>
      <c r="D151" s="22" t="s">
        <v>148</v>
      </c>
      <c r="K151" s="26" t="s">
        <v>114</v>
      </c>
      <c r="L151" s="126">
        <f>MIN(J22,J23,400*UnitLengthFac)</f>
        <v>400</v>
      </c>
      <c r="M151" s="126"/>
      <c r="N151" s="126"/>
      <c r="O151" s="126"/>
      <c r="P151" s="22" t="str">
        <f>UnitLength</f>
        <v>mm</v>
      </c>
      <c r="AB151" s="32" t="s">
        <v>164</v>
      </c>
    </row>
    <row r="153" spans="2:31" ht="15.95" customHeight="1">
      <c r="B153" s="23" t="s">
        <v>147</v>
      </c>
      <c r="D153" s="26" t="s">
        <v>114</v>
      </c>
      <c r="E153" s="22" t="s">
        <v>146</v>
      </c>
      <c r="Q153" s="26" t="s">
        <v>114</v>
      </c>
      <c r="R153" s="122">
        <f>MIN(1+SQRT(200/L149*UnitLengthFac),2)</f>
        <v>1.5773502691896257</v>
      </c>
      <c r="S153" s="122"/>
      <c r="T153" s="122"/>
      <c r="U153" s="122"/>
      <c r="AB153" s="32" t="s">
        <v>163</v>
      </c>
    </row>
    <row r="154" spans="2:31" ht="15.95" customHeight="1">
      <c r="B154" s="23" t="s">
        <v>145</v>
      </c>
      <c r="D154" s="26" t="s">
        <v>114</v>
      </c>
      <c r="Q154" s="26"/>
      <c r="R154" s="122">
        <f>L148*L149</f>
        <v>420000</v>
      </c>
      <c r="S154" s="122"/>
      <c r="T154" s="122"/>
      <c r="U154" s="122"/>
      <c r="V154" s="22" t="str">
        <f>UnitArea</f>
        <v>mm²</v>
      </c>
    </row>
    <row r="155" spans="2:31" ht="15.95" customHeight="1">
      <c r="B155" s="23" t="s">
        <v>144</v>
      </c>
      <c r="D155" s="26" t="s">
        <v>114</v>
      </c>
      <c r="Q155" s="26"/>
      <c r="R155" s="122">
        <f>AB156*UnitAreaFac</f>
        <v>1776.22948</v>
      </c>
      <c r="S155" s="122"/>
      <c r="T155" s="122"/>
      <c r="U155" s="122"/>
      <c r="V155" s="22" t="str">
        <f>UnitArea</f>
        <v>mm²</v>
      </c>
      <c r="AB155" s="32" t="s">
        <v>143</v>
      </c>
    </row>
    <row r="156" spans="2:31" ht="15.95" customHeight="1">
      <c r="B156" s="23" t="s">
        <v>142</v>
      </c>
      <c r="D156" s="26" t="s">
        <v>114</v>
      </c>
      <c r="E156" s="22" t="s">
        <v>141</v>
      </c>
      <c r="Q156" s="26" t="s">
        <v>114</v>
      </c>
      <c r="R156" s="122">
        <f>R155/R154</f>
        <v>4.2291178095238092E-3</v>
      </c>
      <c r="S156" s="122"/>
      <c r="T156" s="122"/>
      <c r="U156" s="122"/>
      <c r="AB156" s="31">
        <v>1776.22948</v>
      </c>
      <c r="AC156" s="31"/>
      <c r="AD156" s="31"/>
      <c r="AE156" s="31"/>
    </row>
    <row r="157" spans="2:31" ht="15.95" customHeight="1">
      <c r="B157" s="23" t="s">
        <v>140</v>
      </c>
      <c r="D157" s="26" t="s">
        <v>114</v>
      </c>
      <c r="E157" s="22" t="s">
        <v>139</v>
      </c>
      <c r="Q157" s="26" t="s">
        <v>114</v>
      </c>
      <c r="R157" s="122">
        <f>0.18/L139</f>
        <v>0.12</v>
      </c>
      <c r="S157" s="122"/>
      <c r="T157" s="122"/>
      <c r="U157" s="122"/>
    </row>
    <row r="158" spans="2:31" ht="15.95" customHeight="1">
      <c r="B158" s="23" t="s">
        <v>138</v>
      </c>
      <c r="D158" s="26" t="s">
        <v>114</v>
      </c>
      <c r="E158" s="22" t="s">
        <v>137</v>
      </c>
      <c r="Q158" s="26" t="s">
        <v>114</v>
      </c>
      <c r="R158" s="122">
        <f>MIN(I45/J22/J23,0.2*L141)</f>
        <v>4.5333333333333341</v>
      </c>
      <c r="S158" s="122"/>
      <c r="T158" s="122"/>
      <c r="U158" s="122"/>
      <c r="V158" s="22" t="str">
        <f>UnitStress</f>
        <v>N / mm²</v>
      </c>
    </row>
    <row r="159" spans="2:31" ht="15.95" customHeight="1">
      <c r="B159" s="23" t="s">
        <v>136</v>
      </c>
      <c r="D159" s="26" t="s">
        <v>114</v>
      </c>
      <c r="E159" s="22" t="s">
        <v>135</v>
      </c>
      <c r="Q159" s="26" t="s">
        <v>114</v>
      </c>
      <c r="R159" s="122">
        <f>((R157*R153*(100*R156*U24*UnitScaleFactor/UnitStressFac)^(1/3)+0.15*R158/UnitStressFac))*R154/UnitAreaFac*UnitForceFac</f>
        <v>489677.56899416348</v>
      </c>
      <c r="S159" s="122"/>
      <c r="T159" s="122"/>
      <c r="U159" s="122"/>
      <c r="V159" s="22" t="str">
        <f>UnitForce</f>
        <v>N</v>
      </c>
      <c r="AB159" s="32" t="s">
        <v>162</v>
      </c>
    </row>
    <row r="160" spans="2:31" ht="15.95" customHeight="1">
      <c r="B160" s="23" t="s">
        <v>134</v>
      </c>
      <c r="D160" s="26" t="s">
        <v>114</v>
      </c>
      <c r="E160" s="22" t="s">
        <v>133</v>
      </c>
      <c r="Q160" s="26" t="s">
        <v>114</v>
      </c>
      <c r="R160" s="122">
        <f>(0.035*R153^(3/2)*SQRT(U24*UnitScaleFactor/UnitStressFac)+0.15*R158/UnitStressFac)*R154/UnitAreaFac*UnitForceFac</f>
        <v>469778.76087076799</v>
      </c>
      <c r="S160" s="122"/>
      <c r="T160" s="122"/>
      <c r="U160" s="122"/>
      <c r="V160" s="22" t="str">
        <f>UnitForce</f>
        <v>N</v>
      </c>
      <c r="AB160" s="32" t="s">
        <v>162</v>
      </c>
    </row>
    <row r="161" spans="1:38" ht="15.95" customHeight="1">
      <c r="B161" s="23" t="s">
        <v>132</v>
      </c>
      <c r="D161" s="26" t="s">
        <v>114</v>
      </c>
      <c r="E161" s="22" t="s">
        <v>131</v>
      </c>
      <c r="Q161" s="26" t="s">
        <v>114</v>
      </c>
      <c r="R161" s="122">
        <f>MAX(R159:U160)</f>
        <v>489677.56899416348</v>
      </c>
      <c r="S161" s="122"/>
      <c r="T161" s="122"/>
      <c r="U161" s="122"/>
      <c r="V161" s="22" t="str">
        <f>UnitForce</f>
        <v>N</v>
      </c>
    </row>
    <row r="162" spans="1:38" ht="15.95" customHeight="1">
      <c r="B162" s="23"/>
      <c r="D162" s="30" t="str">
        <f>IF(R161&gt;H162,"&gt;","&lt;")</f>
        <v>&gt;</v>
      </c>
      <c r="E162" s="22" t="s">
        <v>161</v>
      </c>
      <c r="F162" s="26"/>
      <c r="G162" s="26" t="s">
        <v>114</v>
      </c>
      <c r="H162" s="122">
        <f>L112</f>
        <v>0</v>
      </c>
      <c r="I162" s="122"/>
      <c r="J162" s="122"/>
      <c r="K162" s="122"/>
      <c r="L162" s="22" t="str">
        <f>UnitForce</f>
        <v>N</v>
      </c>
      <c r="N162" s="29" t="str">
        <f>IF(R161&gt;H162,"---&gt;  Not required shear reinforcement.","---&gt;  Required shear reinforcement.")</f>
        <v>---&gt;  Not required shear reinforcement.</v>
      </c>
      <c r="Q162" s="26"/>
      <c r="R162" s="28"/>
      <c r="S162" s="28"/>
      <c r="T162" s="28"/>
      <c r="U162" s="28"/>
    </row>
    <row r="163" spans="1:38" ht="15.95" customHeight="1">
      <c r="B163" s="23" t="s">
        <v>129</v>
      </c>
      <c r="D163" s="26" t="s">
        <v>114</v>
      </c>
      <c r="Q163" s="26"/>
      <c r="R163" s="122">
        <f>IF(R161&gt;H162,0,H162)</f>
        <v>0</v>
      </c>
      <c r="S163" s="122"/>
      <c r="T163" s="122"/>
      <c r="U163" s="122"/>
      <c r="V163" s="22" t="str">
        <f>UnitForce</f>
        <v>N</v>
      </c>
    </row>
    <row r="164" spans="1:38" ht="15.95" customHeight="1">
      <c r="B164" s="23"/>
    </row>
    <row r="165" spans="1:38" ht="15.95" customHeight="1">
      <c r="B165" s="23" t="s">
        <v>128</v>
      </c>
      <c r="G165" s="26" t="s">
        <v>114</v>
      </c>
      <c r="N165" s="122">
        <f>AB166*UnitAreaFac</f>
        <v>198.6</v>
      </c>
      <c r="O165" s="122"/>
      <c r="P165" s="122"/>
      <c r="Q165" s="122"/>
      <c r="R165" s="22" t="str">
        <f>UnitArea</f>
        <v>mm²</v>
      </c>
      <c r="AB165" s="32" t="s">
        <v>160</v>
      </c>
    </row>
    <row r="166" spans="1:38" ht="15.95" customHeight="1">
      <c r="B166" s="23" t="s">
        <v>126</v>
      </c>
      <c r="D166" s="26"/>
      <c r="G166" s="26" t="s">
        <v>114</v>
      </c>
      <c r="H166" s="22" t="s">
        <v>125</v>
      </c>
      <c r="M166" s="26" t="s">
        <v>114</v>
      </c>
      <c r="N166" s="122">
        <f>R163/(0.9*L143*L149)</f>
        <v>0</v>
      </c>
      <c r="O166" s="122"/>
      <c r="P166" s="122"/>
      <c r="Q166" s="122"/>
      <c r="R166" s="22" t="str">
        <f>UnitLength</f>
        <v>mm</v>
      </c>
      <c r="AB166" s="31">
        <v>198.6</v>
      </c>
      <c r="AC166" s="31"/>
      <c r="AD166" s="31"/>
      <c r="AE166" s="31"/>
    </row>
    <row r="167" spans="1:38" ht="15.95" customHeight="1">
      <c r="B167" s="23" t="s">
        <v>124</v>
      </c>
      <c r="G167" s="26" t="s">
        <v>114</v>
      </c>
      <c r="N167" s="122" t="str">
        <f>IF(N166=0,"Not Required.",N166)</f>
        <v>Not Required.</v>
      </c>
      <c r="O167" s="122"/>
      <c r="P167" s="122"/>
      <c r="Q167" s="122"/>
      <c r="R167" s="22" t="str">
        <f>UnitLength</f>
        <v>mm</v>
      </c>
    </row>
    <row r="168" spans="1:38" ht="15.95" customHeight="1">
      <c r="B168" s="23" t="s">
        <v>123</v>
      </c>
      <c r="G168" s="26" t="s">
        <v>114</v>
      </c>
      <c r="N168" s="122">
        <f>0.08*SQRT(U24*UnitScaleFactor)/J25</f>
        <v>1.264911064067352E-3</v>
      </c>
      <c r="O168" s="122"/>
      <c r="P168" s="122"/>
      <c r="Q168" s="122"/>
      <c r="S168" s="22" t="s">
        <v>122</v>
      </c>
      <c r="AB168" s="34" t="s">
        <v>159</v>
      </c>
      <c r="AL168" s="32" t="s">
        <v>158</v>
      </c>
    </row>
    <row r="169" spans="1:38" ht="15.95" customHeight="1">
      <c r="B169" s="23" t="s">
        <v>116</v>
      </c>
      <c r="G169" s="26" t="s">
        <v>114</v>
      </c>
      <c r="N169" s="122">
        <f>N165*N172</f>
        <v>397.2</v>
      </c>
      <c r="O169" s="122"/>
      <c r="P169" s="122"/>
      <c r="Q169" s="122"/>
      <c r="R169" s="22" t="str">
        <f>UnitArea</f>
        <v>mm²</v>
      </c>
      <c r="AB169" s="34"/>
      <c r="AL169" s="32"/>
    </row>
    <row r="170" spans="1:38" ht="15.95" customHeight="1">
      <c r="B170" s="23" t="s">
        <v>121</v>
      </c>
      <c r="G170" s="26" t="s">
        <v>114</v>
      </c>
      <c r="H170" s="22" t="s">
        <v>120</v>
      </c>
      <c r="M170" s="26" t="s">
        <v>114</v>
      </c>
      <c r="N170" s="122">
        <f>N169/L148/N168</f>
        <v>448.59167379245713</v>
      </c>
      <c r="O170" s="122"/>
      <c r="P170" s="122"/>
      <c r="Q170" s="122"/>
      <c r="R170" s="22" t="str">
        <f>UnitLength</f>
        <v>mm</v>
      </c>
      <c r="AB170" s="23"/>
    </row>
    <row r="171" spans="1:38" ht="15.95" customHeight="1">
      <c r="B171" s="23" t="s">
        <v>119</v>
      </c>
      <c r="G171" s="26" t="s">
        <v>114</v>
      </c>
      <c r="H171" s="22" t="s">
        <v>118</v>
      </c>
      <c r="M171" s="26" t="s">
        <v>114</v>
      </c>
      <c r="N171" s="122">
        <f>MIN(L151,N170)</f>
        <v>400</v>
      </c>
      <c r="O171" s="122"/>
      <c r="P171" s="122"/>
      <c r="Q171" s="122"/>
      <c r="R171" s="22" t="str">
        <f>UnitLength</f>
        <v>mm</v>
      </c>
      <c r="AB171" s="34" t="s">
        <v>157</v>
      </c>
    </row>
    <row r="172" spans="1:38" ht="15.95" customHeight="1">
      <c r="B172" s="23" t="s">
        <v>117</v>
      </c>
      <c r="G172" s="26" t="s">
        <v>114</v>
      </c>
      <c r="N172" s="122">
        <v>2</v>
      </c>
      <c r="O172" s="122"/>
      <c r="P172" s="122"/>
      <c r="Q172" s="122"/>
      <c r="AB172" s="23" t="s">
        <v>156</v>
      </c>
    </row>
    <row r="173" spans="1:38" ht="15.95" customHeight="1">
      <c r="B173" s="23" t="s">
        <v>116</v>
      </c>
      <c r="G173" s="26" t="s">
        <v>114</v>
      </c>
      <c r="H173" s="22" t="s">
        <v>115</v>
      </c>
      <c r="M173" s="26" t="s">
        <v>114</v>
      </c>
      <c r="N173" s="122">
        <f>N172*N165/N171*AG174</f>
        <v>993</v>
      </c>
      <c r="O173" s="122"/>
      <c r="P173" s="122"/>
      <c r="Q173" s="122"/>
      <c r="R173" s="22" t="str">
        <f>UnitArea&amp;+"/m"</f>
        <v>mm²/m</v>
      </c>
      <c r="AB173" s="25" t="s">
        <v>113</v>
      </c>
    </row>
    <row r="174" spans="1:38" ht="15.95" customHeight="1">
      <c r="AB174" s="22" t="s">
        <v>112</v>
      </c>
      <c r="AG174" s="24">
        <f>IF(OR([2]UnitCheck!F10="m",[2]UnitCheck!F10="cm",[2]UnitCheck!F10="mm"),UnitLengthFac/[2]UnitCheck!U7,UnitLengthFac/[2]UnitCheck!U9)</f>
        <v>1000</v>
      </c>
    </row>
    <row r="176" spans="1:38" ht="15.95" customHeight="1">
      <c r="A176" s="33" t="s">
        <v>155</v>
      </c>
    </row>
    <row r="177" spans="2:31" ht="15.95" customHeight="1">
      <c r="B177" s="23" t="s">
        <v>154</v>
      </c>
      <c r="K177" s="26" t="s">
        <v>114</v>
      </c>
      <c r="L177" s="126">
        <f>L108</f>
        <v>6178189.5</v>
      </c>
      <c r="M177" s="126"/>
      <c r="N177" s="126"/>
      <c r="O177" s="126"/>
      <c r="P177" s="22" t="str">
        <f>UnitForce</f>
        <v>N</v>
      </c>
    </row>
    <row r="178" spans="2:31" ht="15.95" customHeight="1">
      <c r="B178" s="23" t="s">
        <v>153</v>
      </c>
      <c r="K178" s="26" t="s">
        <v>114</v>
      </c>
      <c r="L178" s="126">
        <f>L111</f>
        <v>289045252.67282611</v>
      </c>
      <c r="M178" s="126"/>
      <c r="N178" s="126"/>
      <c r="O178" s="126"/>
      <c r="P178" s="22" t="str">
        <f>UnitMoment</f>
        <v>Nㆍmm</v>
      </c>
    </row>
    <row r="179" spans="2:31" ht="15.95" customHeight="1">
      <c r="B179" s="23" t="s">
        <v>152</v>
      </c>
      <c r="K179" s="26" t="s">
        <v>114</v>
      </c>
      <c r="L179" s="126">
        <f>L112</f>
        <v>0</v>
      </c>
      <c r="M179" s="126"/>
      <c r="N179" s="126"/>
      <c r="O179" s="126"/>
      <c r="P179" s="22" t="str">
        <f>UnitMoment</f>
        <v>Nㆍmm</v>
      </c>
    </row>
    <row r="180" spans="2:31" ht="15.95" customHeight="1">
      <c r="B180" s="23" t="s">
        <v>151</v>
      </c>
      <c r="K180" s="26" t="s">
        <v>114</v>
      </c>
      <c r="L180" s="126">
        <f>'[2]Sectional Properties'!C17</f>
        <v>700</v>
      </c>
      <c r="M180" s="126"/>
      <c r="N180" s="126"/>
      <c r="O180" s="126"/>
      <c r="P180" s="22" t="str">
        <f>UnitLength</f>
        <v>mm</v>
      </c>
    </row>
    <row r="181" spans="2:31" ht="15.95" customHeight="1">
      <c r="B181" s="23" t="s">
        <v>150</v>
      </c>
      <c r="K181" s="26" t="s">
        <v>114</v>
      </c>
      <c r="L181" s="126">
        <f>'[2]Sectional Properties'!E17</f>
        <v>600</v>
      </c>
      <c r="M181" s="126"/>
      <c r="N181" s="126"/>
      <c r="O181" s="126"/>
      <c r="P181" s="22" t="str">
        <f>UnitLength</f>
        <v>mm</v>
      </c>
    </row>
    <row r="183" spans="2:31" ht="15.95" customHeight="1">
      <c r="B183" s="23" t="s">
        <v>149</v>
      </c>
      <c r="C183" s="26" t="s">
        <v>114</v>
      </c>
      <c r="D183" s="22" t="s">
        <v>148</v>
      </c>
      <c r="K183" s="26" t="s">
        <v>114</v>
      </c>
      <c r="L183" s="126">
        <f>MIN(J22,J23,400*UnitLengthFac)</f>
        <v>400</v>
      </c>
      <c r="M183" s="126"/>
      <c r="N183" s="126"/>
      <c r="O183" s="126"/>
      <c r="P183" s="22" t="str">
        <f>UnitLength</f>
        <v>mm</v>
      </c>
    </row>
    <row r="185" spans="2:31" ht="15.95" customHeight="1">
      <c r="B185" s="23" t="s">
        <v>147</v>
      </c>
      <c r="D185" s="26" t="s">
        <v>114</v>
      </c>
      <c r="E185" s="22" t="s">
        <v>146</v>
      </c>
      <c r="Q185" s="26" t="s">
        <v>114</v>
      </c>
      <c r="R185" s="122">
        <f>MIN(1+SQRT(200/L181*UnitLengthFac),2)</f>
        <v>1.5773502691896257</v>
      </c>
      <c r="S185" s="122"/>
      <c r="T185" s="122"/>
      <c r="U185" s="122"/>
    </row>
    <row r="186" spans="2:31" ht="15.95" customHeight="1">
      <c r="B186" s="23" t="s">
        <v>145</v>
      </c>
      <c r="D186" s="26" t="s">
        <v>114</v>
      </c>
      <c r="Q186" s="26"/>
      <c r="R186" s="122">
        <f>L180*L181</f>
        <v>420000</v>
      </c>
      <c r="S186" s="122"/>
      <c r="T186" s="122"/>
      <c r="U186" s="122"/>
      <c r="V186" s="22" t="str">
        <f>UnitArea</f>
        <v>mm²</v>
      </c>
    </row>
    <row r="187" spans="2:31" ht="15.95" customHeight="1">
      <c r="B187" s="23" t="s">
        <v>144</v>
      </c>
      <c r="D187" s="26" t="s">
        <v>114</v>
      </c>
      <c r="Q187" s="26"/>
      <c r="R187" s="122">
        <f>AB188*UnitAreaFac</f>
        <v>1776.22948</v>
      </c>
      <c r="S187" s="122"/>
      <c r="T187" s="122"/>
      <c r="U187" s="122"/>
      <c r="V187" s="22" t="str">
        <f>UnitArea</f>
        <v>mm²</v>
      </c>
      <c r="AB187" s="32" t="s">
        <v>143</v>
      </c>
    </row>
    <row r="188" spans="2:31" ht="15.95" customHeight="1">
      <c r="B188" s="23" t="s">
        <v>142</v>
      </c>
      <c r="D188" s="26" t="s">
        <v>114</v>
      </c>
      <c r="E188" s="22" t="s">
        <v>141</v>
      </c>
      <c r="Q188" s="26" t="s">
        <v>114</v>
      </c>
      <c r="R188" s="122">
        <f>R187/R186</f>
        <v>4.2291178095238092E-3</v>
      </c>
      <c r="S188" s="122"/>
      <c r="T188" s="122"/>
      <c r="U188" s="122"/>
      <c r="AB188" s="31">
        <v>1776.22948</v>
      </c>
      <c r="AC188" s="31"/>
      <c r="AD188" s="31"/>
      <c r="AE188" s="31"/>
    </row>
    <row r="189" spans="2:31" ht="15.95" customHeight="1">
      <c r="B189" s="23" t="s">
        <v>140</v>
      </c>
      <c r="D189" s="26" t="s">
        <v>114</v>
      </c>
      <c r="E189" s="22" t="s">
        <v>139</v>
      </c>
      <c r="Q189" s="26" t="s">
        <v>114</v>
      </c>
      <c r="R189" s="122">
        <f>0.18/F117</f>
        <v>0.12</v>
      </c>
      <c r="S189" s="122"/>
      <c r="T189" s="122"/>
      <c r="U189" s="122"/>
    </row>
    <row r="190" spans="2:31" ht="15.95" customHeight="1">
      <c r="B190" s="23" t="s">
        <v>138</v>
      </c>
      <c r="D190" s="26" t="s">
        <v>114</v>
      </c>
      <c r="E190" s="22" t="s">
        <v>137</v>
      </c>
      <c r="Q190" s="26" t="s">
        <v>114</v>
      </c>
      <c r="R190" s="122">
        <f>MIN(L177/J22/J23,0.2*L141)</f>
        <v>4.5333333333333341</v>
      </c>
      <c r="S190" s="122"/>
      <c r="T190" s="122"/>
      <c r="U190" s="122"/>
      <c r="V190" s="22" t="str">
        <f>UnitStress</f>
        <v>N / mm²</v>
      </c>
    </row>
    <row r="191" spans="2:31" ht="15.95" customHeight="1">
      <c r="B191" s="23" t="s">
        <v>136</v>
      </c>
      <c r="D191" s="26" t="s">
        <v>114</v>
      </c>
      <c r="E191" s="22" t="s">
        <v>135</v>
      </c>
      <c r="Q191" s="26" t="s">
        <v>114</v>
      </c>
      <c r="R191" s="122">
        <f>((R189*R185*(100*R188*U24*UnitScaleFactor/UnitStressFac)^(1/3)+0.15*R190/UnitStressFac))*R186/UnitAreaFac*UnitForceFac</f>
        <v>489677.56899416348</v>
      </c>
      <c r="S191" s="122"/>
      <c r="T191" s="122"/>
      <c r="U191" s="122"/>
      <c r="V191" s="22" t="str">
        <f>UnitForce</f>
        <v>N</v>
      </c>
    </row>
    <row r="192" spans="2:31" ht="15.95" customHeight="1">
      <c r="B192" s="23" t="s">
        <v>134</v>
      </c>
      <c r="D192" s="26" t="s">
        <v>114</v>
      </c>
      <c r="E192" s="22" t="s">
        <v>133</v>
      </c>
      <c r="Q192" s="26" t="s">
        <v>114</v>
      </c>
      <c r="R192" s="122">
        <f>(0.035*R185^(3/2)*SQRT(U24*UnitScaleFactor/UnitStressFac)+0.15*R190/UnitStressFac)*R186/UnitAreaFac*UnitForceFac</f>
        <v>469778.76087076799</v>
      </c>
      <c r="S192" s="122"/>
      <c r="T192" s="122"/>
      <c r="U192" s="122"/>
      <c r="V192" s="22" t="str">
        <f>UnitForce</f>
        <v>N</v>
      </c>
    </row>
    <row r="193" spans="2:33" ht="15.95" customHeight="1">
      <c r="B193" s="23" t="s">
        <v>132</v>
      </c>
      <c r="D193" s="26" t="s">
        <v>114</v>
      </c>
      <c r="E193" s="22" t="s">
        <v>131</v>
      </c>
      <c r="Q193" s="26" t="s">
        <v>114</v>
      </c>
      <c r="R193" s="122">
        <f>MAX(R191:U192)</f>
        <v>489677.56899416348</v>
      </c>
      <c r="S193" s="122"/>
      <c r="T193" s="122"/>
      <c r="U193" s="122"/>
      <c r="V193" s="22" t="str">
        <f>UnitForce</f>
        <v>N</v>
      </c>
    </row>
    <row r="194" spans="2:33" ht="15.95" customHeight="1">
      <c r="B194" s="23"/>
      <c r="D194" s="30" t="str">
        <f>IF(R193&gt;H194,"&gt;","&lt;")</f>
        <v>&gt;</v>
      </c>
      <c r="E194" s="22" t="s">
        <v>130</v>
      </c>
      <c r="F194" s="26"/>
      <c r="G194" s="26" t="s">
        <v>114</v>
      </c>
      <c r="H194" s="122">
        <f>L144</f>
        <v>0</v>
      </c>
      <c r="I194" s="122"/>
      <c r="J194" s="122"/>
      <c r="K194" s="122"/>
      <c r="L194" s="22" t="str">
        <f>UnitForce</f>
        <v>N</v>
      </c>
      <c r="N194" s="29" t="str">
        <f>IF(R193&gt;H194,"---&gt;  Not required shear reinforcement.","---&gt;  Required shear reinforcement.")</f>
        <v>---&gt;  Not required shear reinforcement.</v>
      </c>
      <c r="Q194" s="26"/>
      <c r="R194" s="28"/>
      <c r="S194" s="28"/>
      <c r="T194" s="28"/>
      <c r="U194" s="28"/>
    </row>
    <row r="195" spans="2:33" ht="15.95" customHeight="1">
      <c r="B195" s="23" t="s">
        <v>129</v>
      </c>
      <c r="D195" s="26" t="s">
        <v>114</v>
      </c>
      <c r="Q195" s="26"/>
      <c r="R195" s="122">
        <f>IF(R193&gt;H194,0,H194)</f>
        <v>0</v>
      </c>
      <c r="S195" s="122"/>
      <c r="T195" s="122"/>
      <c r="U195" s="122"/>
      <c r="V195" s="22" t="str">
        <f>UnitForce</f>
        <v>N</v>
      </c>
    </row>
    <row r="196" spans="2:33" ht="15.95" customHeight="1">
      <c r="B196" s="23"/>
    </row>
    <row r="197" spans="2:33" ht="15.95" customHeight="1">
      <c r="B197" s="23" t="s">
        <v>128</v>
      </c>
      <c r="G197" s="26" t="s">
        <v>114</v>
      </c>
      <c r="N197" s="122">
        <f>AB198*UnitAreaFac</f>
        <v>198.6</v>
      </c>
      <c r="O197" s="122"/>
      <c r="P197" s="122"/>
      <c r="Q197" s="122"/>
      <c r="R197" s="22" t="str">
        <f>UnitArea</f>
        <v>mm²</v>
      </c>
      <c r="AB197" s="23" t="s">
        <v>127</v>
      </c>
    </row>
    <row r="198" spans="2:33" ht="15.95" customHeight="1">
      <c r="B198" s="23" t="s">
        <v>126</v>
      </c>
      <c r="D198" s="26"/>
      <c r="G198" s="26" t="s">
        <v>114</v>
      </c>
      <c r="H198" s="22" t="s">
        <v>125</v>
      </c>
      <c r="M198" s="26" t="s">
        <v>114</v>
      </c>
      <c r="N198" s="122">
        <f>R195/(0.9*L143*L181)</f>
        <v>0</v>
      </c>
      <c r="O198" s="122"/>
      <c r="P198" s="122"/>
      <c r="Q198" s="122"/>
      <c r="R198" s="22" t="str">
        <f>UnitLength</f>
        <v>mm</v>
      </c>
      <c r="AB198" s="27">
        <v>198.6</v>
      </c>
    </row>
    <row r="199" spans="2:33" ht="15.95" customHeight="1">
      <c r="B199" s="23" t="s">
        <v>124</v>
      </c>
      <c r="G199" s="26" t="s">
        <v>114</v>
      </c>
      <c r="N199" s="122" t="str">
        <f>IF(N198=0,"Not Required.",N198)</f>
        <v>Not Required.</v>
      </c>
      <c r="O199" s="122"/>
      <c r="P199" s="122"/>
      <c r="Q199" s="122"/>
      <c r="R199" s="22" t="str">
        <f>UnitLength</f>
        <v>mm</v>
      </c>
    </row>
    <row r="200" spans="2:33" ht="15.95" customHeight="1">
      <c r="B200" s="23" t="s">
        <v>123</v>
      </c>
      <c r="G200" s="26" t="s">
        <v>114</v>
      </c>
      <c r="N200" s="122">
        <f>0.08*SQRT(U24*UnitScaleFactor)/J25</f>
        <v>1.264911064067352E-3</v>
      </c>
      <c r="O200" s="122"/>
      <c r="P200" s="122"/>
      <c r="Q200" s="122"/>
      <c r="S200" s="22" t="s">
        <v>122</v>
      </c>
    </row>
    <row r="201" spans="2:33" ht="15.95" customHeight="1">
      <c r="B201" s="23" t="s">
        <v>116</v>
      </c>
      <c r="G201" s="26" t="s">
        <v>114</v>
      </c>
      <c r="N201" s="122">
        <f>N197*N204</f>
        <v>397.2</v>
      </c>
      <c r="O201" s="122"/>
      <c r="P201" s="122"/>
      <c r="Q201" s="122"/>
      <c r="R201" s="22" t="str">
        <f>UnitArea</f>
        <v>mm²</v>
      </c>
    </row>
    <row r="202" spans="2:33" ht="15.95" customHeight="1">
      <c r="B202" s="23" t="s">
        <v>121</v>
      </c>
      <c r="G202" s="26" t="s">
        <v>114</v>
      </c>
      <c r="H202" s="22" t="s">
        <v>120</v>
      </c>
      <c r="M202" s="26" t="s">
        <v>114</v>
      </c>
      <c r="N202" s="122">
        <f>N201/L180/N200</f>
        <v>448.59167379245713</v>
      </c>
      <c r="O202" s="122"/>
      <c r="P202" s="122"/>
      <c r="Q202" s="122"/>
      <c r="R202" s="22" t="str">
        <f>UnitLength</f>
        <v>mm</v>
      </c>
    </row>
    <row r="203" spans="2:33" ht="15.95" customHeight="1">
      <c r="B203" s="23" t="s">
        <v>119</v>
      </c>
      <c r="G203" s="26" t="s">
        <v>114</v>
      </c>
      <c r="H203" s="22" t="s">
        <v>118</v>
      </c>
      <c r="M203" s="26" t="s">
        <v>114</v>
      </c>
      <c r="N203" s="122">
        <f>MIN(L183,N202)</f>
        <v>400</v>
      </c>
      <c r="O203" s="122"/>
      <c r="P203" s="122"/>
      <c r="Q203" s="122"/>
      <c r="R203" s="22" t="str">
        <f>UnitLength</f>
        <v>mm</v>
      </c>
    </row>
    <row r="204" spans="2:33" ht="15.95" customHeight="1">
      <c r="B204" s="23" t="s">
        <v>117</v>
      </c>
      <c r="G204" s="26" t="s">
        <v>114</v>
      </c>
      <c r="N204" s="122">
        <v>2</v>
      </c>
      <c r="O204" s="122"/>
      <c r="P204" s="122"/>
      <c r="Q204" s="122"/>
    </row>
    <row r="205" spans="2:33" ht="15.95" customHeight="1">
      <c r="B205" s="23" t="s">
        <v>116</v>
      </c>
      <c r="G205" s="26" t="s">
        <v>114</v>
      </c>
      <c r="H205" s="22" t="s">
        <v>115</v>
      </c>
      <c r="M205" s="26" t="s">
        <v>114</v>
      </c>
      <c r="N205" s="122">
        <f>N204*N197/N203*AG206</f>
        <v>993</v>
      </c>
      <c r="O205" s="122"/>
      <c r="P205" s="122"/>
      <c r="Q205" s="122"/>
      <c r="R205" s="22" t="str">
        <f>UnitArea&amp;+"/m"</f>
        <v>mm²/m</v>
      </c>
      <c r="AB205" s="25" t="s">
        <v>113</v>
      </c>
    </row>
    <row r="206" spans="2:33" ht="15.95" customHeight="1">
      <c r="AB206" s="22" t="s">
        <v>112</v>
      </c>
      <c r="AG206" s="24">
        <f>AG174</f>
        <v>1000</v>
      </c>
    </row>
    <row r="209" spans="2:2" ht="15.95" customHeight="1">
      <c r="B209" s="23"/>
    </row>
  </sheetData>
  <mergeCells count="177">
    <mergeCell ref="R195:U195"/>
    <mergeCell ref="N197:Q197"/>
    <mergeCell ref="L134:O134"/>
    <mergeCell ref="N204:Q204"/>
    <mergeCell ref="N205:Q205"/>
    <mergeCell ref="N198:Q198"/>
    <mergeCell ref="N199:Q199"/>
    <mergeCell ref="N200:Q200"/>
    <mergeCell ref="N201:Q201"/>
    <mergeCell ref="N202:Q202"/>
    <mergeCell ref="N203:Q203"/>
    <mergeCell ref="L177:O177"/>
    <mergeCell ref="N171:Q171"/>
    <mergeCell ref="N172:Q172"/>
    <mergeCell ref="N173:Q173"/>
    <mergeCell ref="N165:Q165"/>
    <mergeCell ref="N169:Q169"/>
    <mergeCell ref="R190:U190"/>
    <mergeCell ref="L178:O178"/>
    <mergeCell ref="L179:O179"/>
    <mergeCell ref="R186:U186"/>
    <mergeCell ref="R187:U187"/>
    <mergeCell ref="R188:U188"/>
    <mergeCell ref="R189:U189"/>
    <mergeCell ref="N167:Q167"/>
    <mergeCell ref="R191:U191"/>
    <mergeCell ref="R192:U192"/>
    <mergeCell ref="R193:U193"/>
    <mergeCell ref="H194:K194"/>
    <mergeCell ref="N168:Q168"/>
    <mergeCell ref="N170:Q170"/>
    <mergeCell ref="R160:U160"/>
    <mergeCell ref="R161:U161"/>
    <mergeCell ref="R163:U163"/>
    <mergeCell ref="L180:O180"/>
    <mergeCell ref="L181:O181"/>
    <mergeCell ref="L183:O183"/>
    <mergeCell ref="R185:U185"/>
    <mergeCell ref="L145:O145"/>
    <mergeCell ref="L146:O146"/>
    <mergeCell ref="L147:O147"/>
    <mergeCell ref="L148:O148"/>
    <mergeCell ref="L149:O149"/>
    <mergeCell ref="L151:O151"/>
    <mergeCell ref="R153:U153"/>
    <mergeCell ref="H162:K162"/>
    <mergeCell ref="N166:Q166"/>
    <mergeCell ref="R154:U154"/>
    <mergeCell ref="R155:U155"/>
    <mergeCell ref="R156:U156"/>
    <mergeCell ref="R157:U157"/>
    <mergeCell ref="R159:U159"/>
    <mergeCell ref="R158:U158"/>
    <mergeCell ref="L131:O131"/>
    <mergeCell ref="L124:O124"/>
    <mergeCell ref="L125:O125"/>
    <mergeCell ref="L126:O126"/>
    <mergeCell ref="L139:O139"/>
    <mergeCell ref="L140:O140"/>
    <mergeCell ref="L141:O141"/>
    <mergeCell ref="L142:O142"/>
    <mergeCell ref="L143:O143"/>
    <mergeCell ref="L113:O113"/>
    <mergeCell ref="F117:I117"/>
    <mergeCell ref="F118:I118"/>
    <mergeCell ref="F119:I119"/>
    <mergeCell ref="F120:I120"/>
    <mergeCell ref="F121:I121"/>
    <mergeCell ref="L128:O128"/>
    <mergeCell ref="L129:O129"/>
    <mergeCell ref="L130:O130"/>
    <mergeCell ref="L112:O112"/>
    <mergeCell ref="L81:O81"/>
    <mergeCell ref="L82:O82"/>
    <mergeCell ref="L84:O84"/>
    <mergeCell ref="L83:O83"/>
    <mergeCell ref="L96:O96"/>
    <mergeCell ref="L97:O97"/>
    <mergeCell ref="L98:O98"/>
    <mergeCell ref="L99:O99"/>
    <mergeCell ref="L100:O100"/>
    <mergeCell ref="L101:O101"/>
    <mergeCell ref="L103:O103"/>
    <mergeCell ref="L104:O104"/>
    <mergeCell ref="L108:O108"/>
    <mergeCell ref="L109:O109"/>
    <mergeCell ref="L110:O110"/>
    <mergeCell ref="L111:O111"/>
    <mergeCell ref="L95:O95"/>
    <mergeCell ref="L89:O89"/>
    <mergeCell ref="L90:O90"/>
    <mergeCell ref="P76:S76"/>
    <mergeCell ref="U76:Z76"/>
    <mergeCell ref="J19:M19"/>
    <mergeCell ref="I75:L75"/>
    <mergeCell ref="P75:S75"/>
    <mergeCell ref="U75:Z75"/>
    <mergeCell ref="I68:L68"/>
    <mergeCell ref="L86:O86"/>
    <mergeCell ref="L87:O87"/>
    <mergeCell ref="U24:X24"/>
    <mergeCell ref="V40:Y40"/>
    <mergeCell ref="I71:L71"/>
    <mergeCell ref="I73:L73"/>
    <mergeCell ref="I74:L74"/>
    <mergeCell ref="I62:L62"/>
    <mergeCell ref="I63:L63"/>
    <mergeCell ref="I64:L64"/>
    <mergeCell ref="I67:L67"/>
    <mergeCell ref="L85:O85"/>
    <mergeCell ref="I76:L76"/>
    <mergeCell ref="R37:U37"/>
    <mergeCell ref="V37:Y37"/>
    <mergeCell ref="I46:L46"/>
    <mergeCell ref="I47:L47"/>
    <mergeCell ref="I70:L70"/>
    <mergeCell ref="N37:Q37"/>
    <mergeCell ref="N40:Q40"/>
    <mergeCell ref="B36:E37"/>
    <mergeCell ref="F37:I37"/>
    <mergeCell ref="J37:M37"/>
    <mergeCell ref="F36:I36"/>
    <mergeCell ref="J36:M36"/>
    <mergeCell ref="N36:Q36"/>
    <mergeCell ref="I48:L48"/>
    <mergeCell ref="I45:L45"/>
    <mergeCell ref="I50:L50"/>
    <mergeCell ref="I51:L51"/>
    <mergeCell ref="I54:L54"/>
    <mergeCell ref="J41:M41"/>
    <mergeCell ref="N41:Q41"/>
    <mergeCell ref="R41:U41"/>
    <mergeCell ref="V41:Y41"/>
    <mergeCell ref="I55:L55"/>
    <mergeCell ref="I56:L56"/>
    <mergeCell ref="I58:L58"/>
    <mergeCell ref="B42:E42"/>
    <mergeCell ref="F42:I42"/>
    <mergeCell ref="J42:M42"/>
    <mergeCell ref="R36:U36"/>
    <mergeCell ref="V36:Y36"/>
    <mergeCell ref="I59:L59"/>
    <mergeCell ref="B38:E38"/>
    <mergeCell ref="F38:I38"/>
    <mergeCell ref="J38:M38"/>
    <mergeCell ref="N38:Q38"/>
    <mergeCell ref="R38:U38"/>
    <mergeCell ref="V38:Y38"/>
    <mergeCell ref="B39:E39"/>
    <mergeCell ref="F39:I39"/>
    <mergeCell ref="J39:M39"/>
    <mergeCell ref="N39:Q39"/>
    <mergeCell ref="R39:U39"/>
    <mergeCell ref="V39:Y39"/>
    <mergeCell ref="B40:E40"/>
    <mergeCell ref="F40:I40"/>
    <mergeCell ref="J40:M40"/>
    <mergeCell ref="R40:U40"/>
    <mergeCell ref="N42:Q42"/>
    <mergeCell ref="R42:U42"/>
    <mergeCell ref="V42:Y42"/>
    <mergeCell ref="B41:E41"/>
    <mergeCell ref="F41:I41"/>
    <mergeCell ref="T1:AH4"/>
    <mergeCell ref="J27:M27"/>
    <mergeCell ref="J22:M22"/>
    <mergeCell ref="J23:M23"/>
    <mergeCell ref="J24:M24"/>
    <mergeCell ref="J25:M25"/>
    <mergeCell ref="J26:M26"/>
    <mergeCell ref="J30:M30"/>
    <mergeCell ref="J31:M31"/>
    <mergeCell ref="N30:P30"/>
    <mergeCell ref="J14:M14"/>
    <mergeCell ref="J15:M15"/>
    <mergeCell ref="J16:M16"/>
    <mergeCell ref="J17:M17"/>
  </mergeCells>
  <dataValidations disablePrompts="1" count="1">
    <dataValidation type="list" allowBlank="1" showInputMessage="1" showErrorMessage="1" sqref="J17:M17 WVR983057:WVU983057 WLV983057:WLY983057 WBZ983057:WCC983057 VSD983057:VSG983057 VIH983057:VIK983057 UYL983057:UYO983057 UOP983057:UOS983057 UET983057:UEW983057 TUX983057:TVA983057 TLB983057:TLE983057 TBF983057:TBI983057 SRJ983057:SRM983057 SHN983057:SHQ983057 RXR983057:RXU983057 RNV983057:RNY983057 RDZ983057:REC983057 QUD983057:QUG983057 QKH983057:QKK983057 QAL983057:QAO983057 PQP983057:PQS983057 PGT983057:PGW983057 OWX983057:OXA983057 ONB983057:ONE983057 ODF983057:ODI983057 NTJ983057:NTM983057 NJN983057:NJQ983057 MZR983057:MZU983057 MPV983057:MPY983057 MFZ983057:MGC983057 LWD983057:LWG983057 LMH983057:LMK983057 LCL983057:LCO983057 KSP983057:KSS983057 KIT983057:KIW983057 JYX983057:JZA983057 JPB983057:JPE983057 JFF983057:JFI983057 IVJ983057:IVM983057 ILN983057:ILQ983057 IBR983057:IBU983057 HRV983057:HRY983057 HHZ983057:HIC983057 GYD983057:GYG983057 GOH983057:GOK983057 GEL983057:GEO983057 FUP983057:FUS983057 FKT983057:FKW983057 FAX983057:FBA983057 ERB983057:ERE983057 EHF983057:EHI983057 DXJ983057:DXM983057 DNN983057:DNQ983057 DDR983057:DDU983057 CTV983057:CTY983057 CJZ983057:CKC983057 CAD983057:CAG983057 BQH983057:BQK983057 BGL983057:BGO983057 AWP983057:AWS983057 AMT983057:AMW983057 ACX983057:ADA983057 TB983057:TE983057 JF983057:JI983057 J983057:M983057 WVR917521:WVU917521 WLV917521:WLY917521 WBZ917521:WCC917521 VSD917521:VSG917521 VIH917521:VIK917521 UYL917521:UYO917521 UOP917521:UOS917521 UET917521:UEW917521 TUX917521:TVA917521 TLB917521:TLE917521 TBF917521:TBI917521 SRJ917521:SRM917521 SHN917521:SHQ917521 RXR917521:RXU917521 RNV917521:RNY917521 RDZ917521:REC917521 QUD917521:QUG917521 QKH917521:QKK917521 QAL917521:QAO917521 PQP917521:PQS917521 PGT917521:PGW917521 OWX917521:OXA917521 ONB917521:ONE917521 ODF917521:ODI917521 NTJ917521:NTM917521 NJN917521:NJQ917521 MZR917521:MZU917521 MPV917521:MPY917521 MFZ917521:MGC917521 LWD917521:LWG917521 LMH917521:LMK917521 LCL917521:LCO917521 KSP917521:KSS917521 KIT917521:KIW917521 JYX917521:JZA917521 JPB917521:JPE917521 JFF917521:JFI917521 IVJ917521:IVM917521 ILN917521:ILQ917521 IBR917521:IBU917521 HRV917521:HRY917521 HHZ917521:HIC917521 GYD917521:GYG917521 GOH917521:GOK917521 GEL917521:GEO917521 FUP917521:FUS917521 FKT917521:FKW917521 FAX917521:FBA917521 ERB917521:ERE917521 EHF917521:EHI917521 DXJ917521:DXM917521 DNN917521:DNQ917521 DDR917521:DDU917521 CTV917521:CTY917521 CJZ917521:CKC917521 CAD917521:CAG917521 BQH917521:BQK917521 BGL917521:BGO917521 AWP917521:AWS917521 AMT917521:AMW917521 ACX917521:ADA917521 TB917521:TE917521 JF917521:JI917521 J917521:M917521 WVR851985:WVU851985 WLV851985:WLY851985 WBZ851985:WCC851985 VSD851985:VSG851985 VIH851985:VIK851985 UYL851985:UYO851985 UOP851985:UOS851985 UET851985:UEW851985 TUX851985:TVA851985 TLB851985:TLE851985 TBF851985:TBI851985 SRJ851985:SRM851985 SHN851985:SHQ851985 RXR851985:RXU851985 RNV851985:RNY851985 RDZ851985:REC851985 QUD851985:QUG851985 QKH851985:QKK851985 QAL851985:QAO851985 PQP851985:PQS851985 PGT851985:PGW851985 OWX851985:OXA851985 ONB851985:ONE851985 ODF851985:ODI851985 NTJ851985:NTM851985 NJN851985:NJQ851985 MZR851985:MZU851985 MPV851985:MPY851985 MFZ851985:MGC851985 LWD851985:LWG851985 LMH851985:LMK851985 LCL851985:LCO851985 KSP851985:KSS851985 KIT851985:KIW851985 JYX851985:JZA851985 JPB851985:JPE851985 JFF851985:JFI851985 IVJ851985:IVM851985 ILN851985:ILQ851985 IBR851985:IBU851985 HRV851985:HRY851985 HHZ851985:HIC851985 GYD851985:GYG851985 GOH851985:GOK851985 GEL851985:GEO851985 FUP851985:FUS851985 FKT851985:FKW851985 FAX851985:FBA851985 ERB851985:ERE851985 EHF851985:EHI851985 DXJ851985:DXM851985 DNN851985:DNQ851985 DDR851985:DDU851985 CTV851985:CTY851985 CJZ851985:CKC851985 CAD851985:CAG851985 BQH851985:BQK851985 BGL851985:BGO851985 AWP851985:AWS851985 AMT851985:AMW851985 ACX851985:ADA851985 TB851985:TE851985 JF851985:JI851985 J851985:M851985 WVR786449:WVU786449 WLV786449:WLY786449 WBZ786449:WCC786449 VSD786449:VSG786449 VIH786449:VIK786449 UYL786449:UYO786449 UOP786449:UOS786449 UET786449:UEW786449 TUX786449:TVA786449 TLB786449:TLE786449 TBF786449:TBI786449 SRJ786449:SRM786449 SHN786449:SHQ786449 RXR786449:RXU786449 RNV786449:RNY786449 RDZ786449:REC786449 QUD786449:QUG786449 QKH786449:QKK786449 QAL786449:QAO786449 PQP786449:PQS786449 PGT786449:PGW786449 OWX786449:OXA786449 ONB786449:ONE786449 ODF786449:ODI786449 NTJ786449:NTM786449 NJN786449:NJQ786449 MZR786449:MZU786449 MPV786449:MPY786449 MFZ786449:MGC786449 LWD786449:LWG786449 LMH786449:LMK786449 LCL786449:LCO786449 KSP786449:KSS786449 KIT786449:KIW786449 JYX786449:JZA786449 JPB786449:JPE786449 JFF786449:JFI786449 IVJ786449:IVM786449 ILN786449:ILQ786449 IBR786449:IBU786449 HRV786449:HRY786449 HHZ786449:HIC786449 GYD786449:GYG786449 GOH786449:GOK786449 GEL786449:GEO786449 FUP786449:FUS786449 FKT786449:FKW786449 FAX786449:FBA786449 ERB786449:ERE786449 EHF786449:EHI786449 DXJ786449:DXM786449 DNN786449:DNQ786449 DDR786449:DDU786449 CTV786449:CTY786449 CJZ786449:CKC786449 CAD786449:CAG786449 BQH786449:BQK786449 BGL786449:BGO786449 AWP786449:AWS786449 AMT786449:AMW786449 ACX786449:ADA786449 TB786449:TE786449 JF786449:JI786449 J786449:M786449 WVR720913:WVU720913 WLV720913:WLY720913 WBZ720913:WCC720913 VSD720913:VSG720913 VIH720913:VIK720913 UYL720913:UYO720913 UOP720913:UOS720913 UET720913:UEW720913 TUX720913:TVA720913 TLB720913:TLE720913 TBF720913:TBI720913 SRJ720913:SRM720913 SHN720913:SHQ720913 RXR720913:RXU720913 RNV720913:RNY720913 RDZ720913:REC720913 QUD720913:QUG720913 QKH720913:QKK720913 QAL720913:QAO720913 PQP720913:PQS720913 PGT720913:PGW720913 OWX720913:OXA720913 ONB720913:ONE720913 ODF720913:ODI720913 NTJ720913:NTM720913 NJN720913:NJQ720913 MZR720913:MZU720913 MPV720913:MPY720913 MFZ720913:MGC720913 LWD720913:LWG720913 LMH720913:LMK720913 LCL720913:LCO720913 KSP720913:KSS720913 KIT720913:KIW720913 JYX720913:JZA720913 JPB720913:JPE720913 JFF720913:JFI720913 IVJ720913:IVM720913 ILN720913:ILQ720913 IBR720913:IBU720913 HRV720913:HRY720913 HHZ720913:HIC720913 GYD720913:GYG720913 GOH720913:GOK720913 GEL720913:GEO720913 FUP720913:FUS720913 FKT720913:FKW720913 FAX720913:FBA720913 ERB720913:ERE720913 EHF720913:EHI720913 DXJ720913:DXM720913 DNN720913:DNQ720913 DDR720913:DDU720913 CTV720913:CTY720913 CJZ720913:CKC720913 CAD720913:CAG720913 BQH720913:BQK720913 BGL720913:BGO720913 AWP720913:AWS720913 AMT720913:AMW720913 ACX720913:ADA720913 TB720913:TE720913 JF720913:JI720913 J720913:M720913 WVR655377:WVU655377 WLV655377:WLY655377 WBZ655377:WCC655377 VSD655377:VSG655377 VIH655377:VIK655377 UYL655377:UYO655377 UOP655377:UOS655377 UET655377:UEW655377 TUX655377:TVA655377 TLB655377:TLE655377 TBF655377:TBI655377 SRJ655377:SRM655377 SHN655377:SHQ655377 RXR655377:RXU655377 RNV655377:RNY655377 RDZ655377:REC655377 QUD655377:QUG655377 QKH655377:QKK655377 QAL655377:QAO655377 PQP655377:PQS655377 PGT655377:PGW655377 OWX655377:OXA655377 ONB655377:ONE655377 ODF655377:ODI655377 NTJ655377:NTM655377 NJN655377:NJQ655377 MZR655377:MZU655377 MPV655377:MPY655377 MFZ655377:MGC655377 LWD655377:LWG655377 LMH655377:LMK655377 LCL655377:LCO655377 KSP655377:KSS655377 KIT655377:KIW655377 JYX655377:JZA655377 JPB655377:JPE655377 JFF655377:JFI655377 IVJ655377:IVM655377 ILN655377:ILQ655377 IBR655377:IBU655377 HRV655377:HRY655377 HHZ655377:HIC655377 GYD655377:GYG655377 GOH655377:GOK655377 GEL655377:GEO655377 FUP655377:FUS655377 FKT655377:FKW655377 FAX655377:FBA655377 ERB655377:ERE655377 EHF655377:EHI655377 DXJ655377:DXM655377 DNN655377:DNQ655377 DDR655377:DDU655377 CTV655377:CTY655377 CJZ655377:CKC655377 CAD655377:CAG655377 BQH655377:BQK655377 BGL655377:BGO655377 AWP655377:AWS655377 AMT655377:AMW655377 ACX655377:ADA655377 TB655377:TE655377 JF655377:JI655377 J655377:M655377 WVR589841:WVU589841 WLV589841:WLY589841 WBZ589841:WCC589841 VSD589841:VSG589841 VIH589841:VIK589841 UYL589841:UYO589841 UOP589841:UOS589841 UET589841:UEW589841 TUX589841:TVA589841 TLB589841:TLE589841 TBF589841:TBI589841 SRJ589841:SRM589841 SHN589841:SHQ589841 RXR589841:RXU589841 RNV589841:RNY589841 RDZ589841:REC589841 QUD589841:QUG589841 QKH589841:QKK589841 QAL589841:QAO589841 PQP589841:PQS589841 PGT589841:PGW589841 OWX589841:OXA589841 ONB589841:ONE589841 ODF589841:ODI589841 NTJ589841:NTM589841 NJN589841:NJQ589841 MZR589841:MZU589841 MPV589841:MPY589841 MFZ589841:MGC589841 LWD589841:LWG589841 LMH589841:LMK589841 LCL589841:LCO589841 KSP589841:KSS589841 KIT589841:KIW589841 JYX589841:JZA589841 JPB589841:JPE589841 JFF589841:JFI589841 IVJ589841:IVM589841 ILN589841:ILQ589841 IBR589841:IBU589841 HRV589841:HRY589841 HHZ589841:HIC589841 GYD589841:GYG589841 GOH589841:GOK589841 GEL589841:GEO589841 FUP589841:FUS589841 FKT589841:FKW589841 FAX589841:FBA589841 ERB589841:ERE589841 EHF589841:EHI589841 DXJ589841:DXM589841 DNN589841:DNQ589841 DDR589841:DDU589841 CTV589841:CTY589841 CJZ589841:CKC589841 CAD589841:CAG589841 BQH589841:BQK589841 BGL589841:BGO589841 AWP589841:AWS589841 AMT589841:AMW589841 ACX589841:ADA589841 TB589841:TE589841 JF589841:JI589841 J589841:M589841 WVR524305:WVU524305 WLV524305:WLY524305 WBZ524305:WCC524305 VSD524305:VSG524305 VIH524305:VIK524305 UYL524305:UYO524305 UOP524305:UOS524305 UET524305:UEW524305 TUX524305:TVA524305 TLB524305:TLE524305 TBF524305:TBI524305 SRJ524305:SRM524305 SHN524305:SHQ524305 RXR524305:RXU524305 RNV524305:RNY524305 RDZ524305:REC524305 QUD524305:QUG524305 QKH524305:QKK524305 QAL524305:QAO524305 PQP524305:PQS524305 PGT524305:PGW524305 OWX524305:OXA524305 ONB524305:ONE524305 ODF524305:ODI524305 NTJ524305:NTM524305 NJN524305:NJQ524305 MZR524305:MZU524305 MPV524305:MPY524305 MFZ524305:MGC524305 LWD524305:LWG524305 LMH524305:LMK524305 LCL524305:LCO524305 KSP524305:KSS524305 KIT524305:KIW524305 JYX524305:JZA524305 JPB524305:JPE524305 JFF524305:JFI524305 IVJ524305:IVM524305 ILN524305:ILQ524305 IBR524305:IBU524305 HRV524305:HRY524305 HHZ524305:HIC524305 GYD524305:GYG524305 GOH524305:GOK524305 GEL524305:GEO524305 FUP524305:FUS524305 FKT524305:FKW524305 FAX524305:FBA524305 ERB524305:ERE524305 EHF524305:EHI524305 DXJ524305:DXM524305 DNN524305:DNQ524305 DDR524305:DDU524305 CTV524305:CTY524305 CJZ524305:CKC524305 CAD524305:CAG524305 BQH524305:BQK524305 BGL524305:BGO524305 AWP524305:AWS524305 AMT524305:AMW524305 ACX524305:ADA524305 TB524305:TE524305 JF524305:JI524305 J524305:M524305 WVR458769:WVU458769 WLV458769:WLY458769 WBZ458769:WCC458769 VSD458769:VSG458769 VIH458769:VIK458769 UYL458769:UYO458769 UOP458769:UOS458769 UET458769:UEW458769 TUX458769:TVA458769 TLB458769:TLE458769 TBF458769:TBI458769 SRJ458769:SRM458769 SHN458769:SHQ458769 RXR458769:RXU458769 RNV458769:RNY458769 RDZ458769:REC458769 QUD458769:QUG458769 QKH458769:QKK458769 QAL458769:QAO458769 PQP458769:PQS458769 PGT458769:PGW458769 OWX458769:OXA458769 ONB458769:ONE458769 ODF458769:ODI458769 NTJ458769:NTM458769 NJN458769:NJQ458769 MZR458769:MZU458769 MPV458769:MPY458769 MFZ458769:MGC458769 LWD458769:LWG458769 LMH458769:LMK458769 LCL458769:LCO458769 KSP458769:KSS458769 KIT458769:KIW458769 JYX458769:JZA458769 JPB458769:JPE458769 JFF458769:JFI458769 IVJ458769:IVM458769 ILN458769:ILQ458769 IBR458769:IBU458769 HRV458769:HRY458769 HHZ458769:HIC458769 GYD458769:GYG458769 GOH458769:GOK458769 GEL458769:GEO458769 FUP458769:FUS458769 FKT458769:FKW458769 FAX458769:FBA458769 ERB458769:ERE458769 EHF458769:EHI458769 DXJ458769:DXM458769 DNN458769:DNQ458769 DDR458769:DDU458769 CTV458769:CTY458769 CJZ458769:CKC458769 CAD458769:CAG458769 BQH458769:BQK458769 BGL458769:BGO458769 AWP458769:AWS458769 AMT458769:AMW458769 ACX458769:ADA458769 TB458769:TE458769 JF458769:JI458769 J458769:M458769 WVR393233:WVU393233 WLV393233:WLY393233 WBZ393233:WCC393233 VSD393233:VSG393233 VIH393233:VIK393233 UYL393233:UYO393233 UOP393233:UOS393233 UET393233:UEW393233 TUX393233:TVA393233 TLB393233:TLE393233 TBF393233:TBI393233 SRJ393233:SRM393233 SHN393233:SHQ393233 RXR393233:RXU393233 RNV393233:RNY393233 RDZ393233:REC393233 QUD393233:QUG393233 QKH393233:QKK393233 QAL393233:QAO393233 PQP393233:PQS393233 PGT393233:PGW393233 OWX393233:OXA393233 ONB393233:ONE393233 ODF393233:ODI393233 NTJ393233:NTM393233 NJN393233:NJQ393233 MZR393233:MZU393233 MPV393233:MPY393233 MFZ393233:MGC393233 LWD393233:LWG393233 LMH393233:LMK393233 LCL393233:LCO393233 KSP393233:KSS393233 KIT393233:KIW393233 JYX393233:JZA393233 JPB393233:JPE393233 JFF393233:JFI393233 IVJ393233:IVM393233 ILN393233:ILQ393233 IBR393233:IBU393233 HRV393233:HRY393233 HHZ393233:HIC393233 GYD393233:GYG393233 GOH393233:GOK393233 GEL393233:GEO393233 FUP393233:FUS393233 FKT393233:FKW393233 FAX393233:FBA393233 ERB393233:ERE393233 EHF393233:EHI393233 DXJ393233:DXM393233 DNN393233:DNQ393233 DDR393233:DDU393233 CTV393233:CTY393233 CJZ393233:CKC393233 CAD393233:CAG393233 BQH393233:BQK393233 BGL393233:BGO393233 AWP393233:AWS393233 AMT393233:AMW393233 ACX393233:ADA393233 TB393233:TE393233 JF393233:JI393233 J393233:M393233 WVR327697:WVU327697 WLV327697:WLY327697 WBZ327697:WCC327697 VSD327697:VSG327697 VIH327697:VIK327697 UYL327697:UYO327697 UOP327697:UOS327697 UET327697:UEW327697 TUX327697:TVA327697 TLB327697:TLE327697 TBF327697:TBI327697 SRJ327697:SRM327697 SHN327697:SHQ327697 RXR327697:RXU327697 RNV327697:RNY327697 RDZ327697:REC327697 QUD327697:QUG327697 QKH327697:QKK327697 QAL327697:QAO327697 PQP327697:PQS327697 PGT327697:PGW327697 OWX327697:OXA327697 ONB327697:ONE327697 ODF327697:ODI327697 NTJ327697:NTM327697 NJN327697:NJQ327697 MZR327697:MZU327697 MPV327697:MPY327697 MFZ327697:MGC327697 LWD327697:LWG327697 LMH327697:LMK327697 LCL327697:LCO327697 KSP327697:KSS327697 KIT327697:KIW327697 JYX327697:JZA327697 JPB327697:JPE327697 JFF327697:JFI327697 IVJ327697:IVM327697 ILN327697:ILQ327697 IBR327697:IBU327697 HRV327697:HRY327697 HHZ327697:HIC327697 GYD327697:GYG327697 GOH327697:GOK327697 GEL327697:GEO327697 FUP327697:FUS327697 FKT327697:FKW327697 FAX327697:FBA327697 ERB327697:ERE327697 EHF327697:EHI327697 DXJ327697:DXM327697 DNN327697:DNQ327697 DDR327697:DDU327697 CTV327697:CTY327697 CJZ327697:CKC327697 CAD327697:CAG327697 BQH327697:BQK327697 BGL327697:BGO327697 AWP327697:AWS327697 AMT327697:AMW327697 ACX327697:ADA327697 TB327697:TE327697 JF327697:JI327697 J327697:M327697 WVR262161:WVU262161 WLV262161:WLY262161 WBZ262161:WCC262161 VSD262161:VSG262161 VIH262161:VIK262161 UYL262161:UYO262161 UOP262161:UOS262161 UET262161:UEW262161 TUX262161:TVA262161 TLB262161:TLE262161 TBF262161:TBI262161 SRJ262161:SRM262161 SHN262161:SHQ262161 RXR262161:RXU262161 RNV262161:RNY262161 RDZ262161:REC262161 QUD262161:QUG262161 QKH262161:QKK262161 QAL262161:QAO262161 PQP262161:PQS262161 PGT262161:PGW262161 OWX262161:OXA262161 ONB262161:ONE262161 ODF262161:ODI262161 NTJ262161:NTM262161 NJN262161:NJQ262161 MZR262161:MZU262161 MPV262161:MPY262161 MFZ262161:MGC262161 LWD262161:LWG262161 LMH262161:LMK262161 LCL262161:LCO262161 KSP262161:KSS262161 KIT262161:KIW262161 JYX262161:JZA262161 JPB262161:JPE262161 JFF262161:JFI262161 IVJ262161:IVM262161 ILN262161:ILQ262161 IBR262161:IBU262161 HRV262161:HRY262161 HHZ262161:HIC262161 GYD262161:GYG262161 GOH262161:GOK262161 GEL262161:GEO262161 FUP262161:FUS262161 FKT262161:FKW262161 FAX262161:FBA262161 ERB262161:ERE262161 EHF262161:EHI262161 DXJ262161:DXM262161 DNN262161:DNQ262161 DDR262161:DDU262161 CTV262161:CTY262161 CJZ262161:CKC262161 CAD262161:CAG262161 BQH262161:BQK262161 BGL262161:BGO262161 AWP262161:AWS262161 AMT262161:AMW262161 ACX262161:ADA262161 TB262161:TE262161 JF262161:JI262161 J262161:M262161 WVR196625:WVU196625 WLV196625:WLY196625 WBZ196625:WCC196625 VSD196625:VSG196625 VIH196625:VIK196625 UYL196625:UYO196625 UOP196625:UOS196625 UET196625:UEW196625 TUX196625:TVA196625 TLB196625:TLE196625 TBF196625:TBI196625 SRJ196625:SRM196625 SHN196625:SHQ196625 RXR196625:RXU196625 RNV196625:RNY196625 RDZ196625:REC196625 QUD196625:QUG196625 QKH196625:QKK196625 QAL196625:QAO196625 PQP196625:PQS196625 PGT196625:PGW196625 OWX196625:OXA196625 ONB196625:ONE196625 ODF196625:ODI196625 NTJ196625:NTM196625 NJN196625:NJQ196625 MZR196625:MZU196625 MPV196625:MPY196625 MFZ196625:MGC196625 LWD196625:LWG196625 LMH196625:LMK196625 LCL196625:LCO196625 KSP196625:KSS196625 KIT196625:KIW196625 JYX196625:JZA196625 JPB196625:JPE196625 JFF196625:JFI196625 IVJ196625:IVM196625 ILN196625:ILQ196625 IBR196625:IBU196625 HRV196625:HRY196625 HHZ196625:HIC196625 GYD196625:GYG196625 GOH196625:GOK196625 GEL196625:GEO196625 FUP196625:FUS196625 FKT196625:FKW196625 FAX196625:FBA196625 ERB196625:ERE196625 EHF196625:EHI196625 DXJ196625:DXM196625 DNN196625:DNQ196625 DDR196625:DDU196625 CTV196625:CTY196625 CJZ196625:CKC196625 CAD196625:CAG196625 BQH196625:BQK196625 BGL196625:BGO196625 AWP196625:AWS196625 AMT196625:AMW196625 ACX196625:ADA196625 TB196625:TE196625 JF196625:JI196625 J196625:M196625 WVR131089:WVU131089 WLV131089:WLY131089 WBZ131089:WCC131089 VSD131089:VSG131089 VIH131089:VIK131089 UYL131089:UYO131089 UOP131089:UOS131089 UET131089:UEW131089 TUX131089:TVA131089 TLB131089:TLE131089 TBF131089:TBI131089 SRJ131089:SRM131089 SHN131089:SHQ131089 RXR131089:RXU131089 RNV131089:RNY131089 RDZ131089:REC131089 QUD131089:QUG131089 QKH131089:QKK131089 QAL131089:QAO131089 PQP131089:PQS131089 PGT131089:PGW131089 OWX131089:OXA131089 ONB131089:ONE131089 ODF131089:ODI131089 NTJ131089:NTM131089 NJN131089:NJQ131089 MZR131089:MZU131089 MPV131089:MPY131089 MFZ131089:MGC131089 LWD131089:LWG131089 LMH131089:LMK131089 LCL131089:LCO131089 KSP131089:KSS131089 KIT131089:KIW131089 JYX131089:JZA131089 JPB131089:JPE131089 JFF131089:JFI131089 IVJ131089:IVM131089 ILN131089:ILQ131089 IBR131089:IBU131089 HRV131089:HRY131089 HHZ131089:HIC131089 GYD131089:GYG131089 GOH131089:GOK131089 GEL131089:GEO131089 FUP131089:FUS131089 FKT131089:FKW131089 FAX131089:FBA131089 ERB131089:ERE131089 EHF131089:EHI131089 DXJ131089:DXM131089 DNN131089:DNQ131089 DDR131089:DDU131089 CTV131089:CTY131089 CJZ131089:CKC131089 CAD131089:CAG131089 BQH131089:BQK131089 BGL131089:BGO131089 AWP131089:AWS131089 AMT131089:AMW131089 ACX131089:ADA131089 TB131089:TE131089 JF131089:JI131089 J131089:M131089 WVR65553:WVU65553 WLV65553:WLY65553 WBZ65553:WCC65553 VSD65553:VSG65553 VIH65553:VIK65553 UYL65553:UYO65553 UOP65553:UOS65553 UET65553:UEW65553 TUX65553:TVA65553 TLB65553:TLE65553 TBF65553:TBI65553 SRJ65553:SRM65553 SHN65553:SHQ65553 RXR65553:RXU65553 RNV65553:RNY65553 RDZ65553:REC65553 QUD65553:QUG65553 QKH65553:QKK65553 QAL65553:QAO65553 PQP65553:PQS65553 PGT65553:PGW65553 OWX65553:OXA65553 ONB65553:ONE65553 ODF65553:ODI65553 NTJ65553:NTM65553 NJN65553:NJQ65553 MZR65553:MZU65553 MPV65553:MPY65553 MFZ65553:MGC65553 LWD65553:LWG65553 LMH65553:LMK65553 LCL65553:LCO65553 KSP65553:KSS65553 KIT65553:KIW65553 JYX65553:JZA65553 JPB65553:JPE65553 JFF65553:JFI65553 IVJ65553:IVM65553 ILN65553:ILQ65553 IBR65553:IBU65553 HRV65553:HRY65553 HHZ65553:HIC65553 GYD65553:GYG65553 GOH65553:GOK65553 GEL65553:GEO65553 FUP65553:FUS65553 FKT65553:FKW65553 FAX65553:FBA65553 ERB65553:ERE65553 EHF65553:EHI65553 DXJ65553:DXM65553 DNN65553:DNQ65553 DDR65553:DDU65553 CTV65553:CTY65553 CJZ65553:CKC65553 CAD65553:CAG65553 BQH65553:BQK65553 BGL65553:BGO65553 AWP65553:AWS65553 AMT65553:AMW65553 ACX65553:ADA65553 TB65553:TE65553 JF65553:JI65553 J65553:M65553 WVR17:WVU17 WLV17:WLY17 WBZ17:WCC17 VSD17:VSG17 VIH17:VIK17 UYL17:UYO17 UOP17:UOS17 UET17:UEW17 TUX17:TVA17 TLB17:TLE17 TBF17:TBI17 SRJ17:SRM17 SHN17:SHQ17 RXR17:RXU17 RNV17:RNY17 RDZ17:REC17 QUD17:QUG17 QKH17:QKK17 QAL17:QAO17 PQP17:PQS17 PGT17:PGW17 OWX17:OXA17 ONB17:ONE17 ODF17:ODI17 NTJ17:NTM17 NJN17:NJQ17 MZR17:MZU17 MPV17:MPY17 MFZ17:MGC17 LWD17:LWG17 LMH17:LMK17 LCL17:LCO17 KSP17:KSS17 KIT17:KIW17 JYX17:JZA17 JPB17:JPE17 JFF17:JFI17 IVJ17:IVM17 ILN17:ILQ17 IBR17:IBU17 HRV17:HRY17 HHZ17:HIC17 GYD17:GYG17 GOH17:GOK17 GEL17:GEO17 FUP17:FUS17 FKT17:FKW17 FAX17:FBA17 ERB17:ERE17 EHF17:EHI17 DXJ17:DXM17 DNN17:DNQ17 DDR17:DDU17 CTV17:CTY17 CJZ17:CKC17 CAD17:CAG17 BQH17:BQK17 BGL17:BGO17 AWP17:AWS17 AMT17:AMW17 ACX17:ADA17 TB17:TE17 JF17:JI17">
      <formula1>$O$17:$P$17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P44"/>
  <sheetViews>
    <sheetView showGridLines="0" topLeftCell="A6" zoomScale="115" zoomScaleNormal="115" workbookViewId="0">
      <selection activeCell="G25" sqref="G25"/>
    </sheetView>
  </sheetViews>
  <sheetFormatPr defaultRowHeight="12.75"/>
  <cols>
    <col min="1" max="1" width="9" style="58"/>
    <col min="2" max="2" width="9" style="59"/>
    <col min="3" max="3" width="20.375" style="58" bestFit="1" customWidth="1"/>
    <col min="4" max="4" width="20.125" style="58" bestFit="1" customWidth="1"/>
    <col min="5" max="5" width="17.375" style="58" bestFit="1" customWidth="1"/>
    <col min="6" max="6" width="16.875" style="58" bestFit="1" customWidth="1"/>
    <col min="7" max="7" width="23.75" style="58" bestFit="1" customWidth="1"/>
    <col min="8" max="8" width="23.75" style="58" customWidth="1"/>
    <col min="9" max="9" width="17.625" style="58" bestFit="1" customWidth="1"/>
    <col min="10" max="11" width="9" style="58"/>
    <col min="12" max="12" width="25.25" style="58" bestFit="1" customWidth="1"/>
    <col min="13" max="16384" width="9" style="58"/>
  </cols>
  <sheetData>
    <row r="1" spans="1:16">
      <c r="B1" s="121" t="s">
        <v>433</v>
      </c>
      <c r="C1" s="121"/>
      <c r="D1" s="121"/>
      <c r="E1" s="121"/>
      <c r="F1" s="121"/>
      <c r="G1" s="121"/>
      <c r="H1" s="121"/>
      <c r="I1" s="121"/>
      <c r="J1" s="121"/>
      <c r="K1" s="121"/>
      <c r="L1" s="121"/>
      <c r="M1" s="121"/>
      <c r="N1" s="121"/>
      <c r="O1" s="121"/>
      <c r="P1" s="121"/>
    </row>
    <row r="2" spans="1:16" ht="12.75" customHeight="1">
      <c r="B2" s="121"/>
      <c r="C2" s="121"/>
      <c r="D2" s="121"/>
      <c r="E2" s="121"/>
      <c r="F2" s="121"/>
      <c r="G2" s="121"/>
      <c r="H2" s="121"/>
      <c r="I2" s="121"/>
      <c r="J2" s="121"/>
      <c r="K2" s="121"/>
      <c r="L2" s="121"/>
      <c r="M2" s="121"/>
      <c r="N2" s="121"/>
      <c r="O2" s="121"/>
      <c r="P2" s="121"/>
    </row>
    <row r="3" spans="1:16" ht="12.75" customHeight="1">
      <c r="B3" s="121"/>
      <c r="C3" s="121"/>
      <c r="D3" s="121"/>
      <c r="E3" s="121"/>
      <c r="F3" s="121"/>
      <c r="G3" s="121"/>
      <c r="H3" s="121"/>
      <c r="I3" s="121"/>
      <c r="J3" s="121"/>
      <c r="K3" s="121"/>
      <c r="L3" s="121"/>
      <c r="M3" s="121"/>
      <c r="N3" s="121"/>
      <c r="O3" s="121"/>
      <c r="P3" s="121"/>
    </row>
    <row r="4" spans="1:16" ht="12.75" customHeight="1">
      <c r="B4" s="121"/>
      <c r="C4" s="121"/>
      <c r="D4" s="121"/>
      <c r="E4" s="121"/>
      <c r="F4" s="121"/>
      <c r="G4" s="121"/>
      <c r="H4" s="121"/>
      <c r="I4" s="121"/>
      <c r="J4" s="121"/>
      <c r="K4" s="121"/>
      <c r="L4" s="121"/>
      <c r="M4" s="121"/>
      <c r="N4" s="121"/>
      <c r="O4" s="121"/>
      <c r="P4" s="121"/>
    </row>
    <row r="5" spans="1:16" ht="12.75" customHeight="1"/>
    <row r="7" spans="1:16" ht="15.75">
      <c r="B7" s="77" t="s">
        <v>432</v>
      </c>
    </row>
    <row r="9" spans="1:16">
      <c r="J9" s="76"/>
    </row>
    <row r="10" spans="1:16">
      <c r="A10" s="75"/>
      <c r="B10" s="74"/>
      <c r="C10" s="64" t="s">
        <v>395</v>
      </c>
      <c r="D10" s="64" t="s">
        <v>431</v>
      </c>
      <c r="E10" s="64" t="s">
        <v>430</v>
      </c>
      <c r="F10" s="64" t="s">
        <v>429</v>
      </c>
      <c r="G10" s="64" t="s">
        <v>428</v>
      </c>
      <c r="H10" s="64" t="s">
        <v>354</v>
      </c>
      <c r="I10" s="64"/>
      <c r="J10" s="64" t="s">
        <v>427</v>
      </c>
    </row>
    <row r="11" spans="1:16">
      <c r="A11" s="155" t="s">
        <v>426</v>
      </c>
      <c r="B11" s="157" t="s">
        <v>425</v>
      </c>
      <c r="C11" s="71" t="s">
        <v>424</v>
      </c>
      <c r="D11" s="73" t="s">
        <v>414</v>
      </c>
      <c r="E11" s="73" t="s">
        <v>415</v>
      </c>
      <c r="F11" s="73" t="s">
        <v>414</v>
      </c>
      <c r="G11" s="73" t="s">
        <v>414</v>
      </c>
      <c r="H11" s="73" t="s">
        <v>413</v>
      </c>
      <c r="I11" s="73"/>
      <c r="J11" s="71" t="s">
        <v>398</v>
      </c>
    </row>
    <row r="12" spans="1:16">
      <c r="A12" s="155"/>
      <c r="B12" s="157"/>
      <c r="C12" s="149" t="s">
        <v>423</v>
      </c>
      <c r="D12" s="150" t="s">
        <v>414</v>
      </c>
      <c r="E12" s="71" t="s">
        <v>422</v>
      </c>
      <c r="F12" s="71" t="s">
        <v>421</v>
      </c>
      <c r="G12" s="71">
        <v>1</v>
      </c>
      <c r="H12" s="71" t="s">
        <v>407</v>
      </c>
      <c r="I12" s="71"/>
      <c r="J12" s="71" t="s">
        <v>420</v>
      </c>
    </row>
    <row r="13" spans="1:16">
      <c r="A13" s="155"/>
      <c r="B13" s="157"/>
      <c r="C13" s="149"/>
      <c r="D13" s="150"/>
      <c r="E13" s="71" t="s">
        <v>409</v>
      </c>
      <c r="F13" s="71" t="s">
        <v>419</v>
      </c>
      <c r="G13" s="71">
        <v>2</v>
      </c>
      <c r="H13" s="73" t="s">
        <v>413</v>
      </c>
      <c r="I13" s="73"/>
      <c r="J13" s="71" t="s">
        <v>418</v>
      </c>
    </row>
    <row r="14" spans="1:16">
      <c r="A14" s="155"/>
      <c r="B14" s="157"/>
      <c r="C14" s="149" t="s">
        <v>417</v>
      </c>
      <c r="D14" s="71" t="s">
        <v>416</v>
      </c>
      <c r="E14" s="73" t="s">
        <v>415</v>
      </c>
      <c r="F14" s="73" t="s">
        <v>414</v>
      </c>
      <c r="G14" s="71">
        <v>1</v>
      </c>
      <c r="H14" s="71" t="s">
        <v>407</v>
      </c>
      <c r="I14" s="71"/>
      <c r="J14" s="71" t="s">
        <v>396</v>
      </c>
    </row>
    <row r="15" spans="1:16">
      <c r="A15" s="155"/>
      <c r="B15" s="157"/>
      <c r="C15" s="149"/>
      <c r="D15" s="71" t="s">
        <v>410</v>
      </c>
      <c r="E15" s="73" t="s">
        <v>415</v>
      </c>
      <c r="F15" s="73" t="s">
        <v>414</v>
      </c>
      <c r="G15" s="71">
        <v>3</v>
      </c>
      <c r="H15" s="73" t="s">
        <v>413</v>
      </c>
      <c r="I15" s="73"/>
      <c r="J15" s="71" t="s">
        <v>412</v>
      </c>
    </row>
    <row r="16" spans="1:16">
      <c r="A16" s="155"/>
      <c r="B16" s="157"/>
      <c r="C16" s="149" t="s">
        <v>411</v>
      </c>
      <c r="D16" s="149" t="s">
        <v>410</v>
      </c>
      <c r="E16" s="71" t="s">
        <v>409</v>
      </c>
      <c r="F16" s="71" t="s">
        <v>408</v>
      </c>
      <c r="G16" s="71">
        <v>2</v>
      </c>
      <c r="H16" s="71" t="s">
        <v>407</v>
      </c>
      <c r="I16" s="71"/>
      <c r="J16" s="71" t="s">
        <v>406</v>
      </c>
    </row>
    <row r="17" spans="1:10">
      <c r="A17" s="155"/>
      <c r="B17" s="157"/>
      <c r="C17" s="152"/>
      <c r="D17" s="149"/>
      <c r="E17" s="71" t="s">
        <v>405</v>
      </c>
      <c r="F17" s="71" t="s">
        <v>404</v>
      </c>
      <c r="G17" s="71">
        <v>3</v>
      </c>
      <c r="H17" s="71" t="s">
        <v>344</v>
      </c>
      <c r="I17" s="71"/>
      <c r="J17" s="71" t="s">
        <v>403</v>
      </c>
    </row>
    <row r="18" spans="1:10">
      <c r="A18" s="155"/>
      <c r="B18" s="155" t="s">
        <v>399</v>
      </c>
      <c r="C18" s="71" t="s">
        <v>402</v>
      </c>
      <c r="D18" s="71"/>
      <c r="E18" s="72"/>
      <c r="F18" s="72"/>
      <c r="G18" s="72"/>
      <c r="H18" s="72"/>
      <c r="I18" s="72"/>
      <c r="J18" s="71" t="s">
        <v>398</v>
      </c>
    </row>
    <row r="19" spans="1:10">
      <c r="A19" s="155"/>
      <c r="B19" s="155"/>
      <c r="C19" s="71" t="s">
        <v>401</v>
      </c>
      <c r="D19" s="71"/>
      <c r="E19" s="72"/>
      <c r="F19" s="72"/>
      <c r="G19" s="72"/>
      <c r="H19" s="72"/>
      <c r="I19" s="72"/>
      <c r="J19" s="71" t="s">
        <v>398</v>
      </c>
    </row>
    <row r="20" spans="1:10">
      <c r="A20" s="155"/>
      <c r="B20" s="155" t="s">
        <v>400</v>
      </c>
      <c r="C20" s="71" t="s">
        <v>399</v>
      </c>
      <c r="D20" s="71"/>
      <c r="E20" s="72"/>
      <c r="F20" s="72"/>
      <c r="G20" s="72"/>
      <c r="H20" s="72"/>
      <c r="I20" s="72"/>
      <c r="J20" s="71" t="s">
        <v>398</v>
      </c>
    </row>
    <row r="21" spans="1:10">
      <c r="A21" s="155"/>
      <c r="B21" s="155"/>
      <c r="C21" s="71" t="s">
        <v>397</v>
      </c>
      <c r="D21" s="71"/>
      <c r="E21" s="72"/>
      <c r="F21" s="72"/>
      <c r="G21" s="72"/>
      <c r="H21" s="72"/>
      <c r="I21" s="72"/>
      <c r="J21" s="71" t="s">
        <v>396</v>
      </c>
    </row>
    <row r="22" spans="1:10">
      <c r="A22" s="70"/>
      <c r="B22" s="70"/>
      <c r="C22" s="64" t="s">
        <v>395</v>
      </c>
      <c r="D22" s="64"/>
      <c r="E22" s="64" t="s">
        <v>394</v>
      </c>
      <c r="F22" s="64" t="s">
        <v>393</v>
      </c>
      <c r="G22" s="64" t="s">
        <v>392</v>
      </c>
      <c r="H22" s="64" t="s">
        <v>391</v>
      </c>
      <c r="I22" s="64" t="s">
        <v>390</v>
      </c>
      <c r="J22" s="64" t="s">
        <v>389</v>
      </c>
    </row>
    <row r="23" spans="1:10" ht="13.5" customHeight="1">
      <c r="A23" s="156" t="s">
        <v>388</v>
      </c>
      <c r="B23" s="156"/>
      <c r="C23" s="69" t="s">
        <v>387</v>
      </c>
      <c r="D23" s="69"/>
      <c r="E23" s="69" t="s">
        <v>376</v>
      </c>
      <c r="F23" s="69" t="s">
        <v>363</v>
      </c>
      <c r="G23" s="69" t="s">
        <v>362</v>
      </c>
      <c r="H23" s="69" t="s">
        <v>386</v>
      </c>
      <c r="I23" s="69" t="s">
        <v>385</v>
      </c>
      <c r="J23" s="67" t="s">
        <v>384</v>
      </c>
    </row>
    <row r="24" spans="1:10">
      <c r="A24" s="156"/>
      <c r="B24" s="156"/>
      <c r="C24" s="69" t="s">
        <v>383</v>
      </c>
      <c r="D24" s="69"/>
      <c r="E24" s="69" t="s">
        <v>368</v>
      </c>
      <c r="F24" s="69" t="s">
        <v>382</v>
      </c>
      <c r="G24" s="69" t="s">
        <v>381</v>
      </c>
      <c r="H24" s="68" t="s">
        <v>361</v>
      </c>
      <c r="I24" s="68" t="s">
        <v>361</v>
      </c>
      <c r="J24" s="67" t="s">
        <v>380</v>
      </c>
    </row>
    <row r="25" spans="1:10">
      <c r="A25" s="156"/>
      <c r="B25" s="156"/>
      <c r="C25" s="151" t="s">
        <v>379</v>
      </c>
      <c r="D25" s="69" t="s">
        <v>369</v>
      </c>
      <c r="E25" s="69" t="s">
        <v>364</v>
      </c>
      <c r="F25" s="69" t="s">
        <v>378</v>
      </c>
      <c r="G25" s="69" t="s">
        <v>362</v>
      </c>
      <c r="H25" s="68" t="s">
        <v>361</v>
      </c>
      <c r="I25" s="68" t="s">
        <v>361</v>
      </c>
      <c r="J25" s="67" t="s">
        <v>377</v>
      </c>
    </row>
    <row r="26" spans="1:10">
      <c r="A26" s="156"/>
      <c r="B26" s="156"/>
      <c r="C26" s="151"/>
      <c r="D26" s="69" t="s">
        <v>365</v>
      </c>
      <c r="E26" s="69" t="s">
        <v>376</v>
      </c>
      <c r="F26" s="69" t="s">
        <v>375</v>
      </c>
      <c r="G26" s="69" t="s">
        <v>374</v>
      </c>
      <c r="H26" s="69" t="s">
        <v>373</v>
      </c>
      <c r="I26" s="69" t="s">
        <v>372</v>
      </c>
      <c r="J26" s="67" t="s">
        <v>371</v>
      </c>
    </row>
    <row r="27" spans="1:10">
      <c r="A27" s="156"/>
      <c r="B27" s="156"/>
      <c r="C27" s="153" t="s">
        <v>370</v>
      </c>
      <c r="D27" s="69" t="s">
        <v>369</v>
      </c>
      <c r="E27" s="69" t="s">
        <v>368</v>
      </c>
      <c r="F27" s="69" t="s">
        <v>367</v>
      </c>
      <c r="G27" s="69" t="s">
        <v>362</v>
      </c>
      <c r="H27" s="68" t="s">
        <v>361</v>
      </c>
      <c r="I27" s="68" t="s">
        <v>361</v>
      </c>
      <c r="J27" s="67" t="s">
        <v>366</v>
      </c>
    </row>
    <row r="28" spans="1:10">
      <c r="A28" s="156"/>
      <c r="B28" s="156"/>
      <c r="C28" s="154"/>
      <c r="D28" s="69" t="s">
        <v>365</v>
      </c>
      <c r="E28" s="69" t="s">
        <v>364</v>
      </c>
      <c r="F28" s="69" t="s">
        <v>363</v>
      </c>
      <c r="G28" s="69" t="s">
        <v>362</v>
      </c>
      <c r="H28" s="68" t="s">
        <v>361</v>
      </c>
      <c r="I28" s="68" t="s">
        <v>361</v>
      </c>
      <c r="J28" s="67" t="s">
        <v>360</v>
      </c>
    </row>
    <row r="29" spans="1:10" ht="13.5" customHeight="1">
      <c r="A29" s="66"/>
      <c r="B29" s="66"/>
      <c r="C29" s="65" t="s">
        <v>359</v>
      </c>
      <c r="D29" s="64" t="s">
        <v>358</v>
      </c>
      <c r="E29" s="64" t="s">
        <v>357</v>
      </c>
      <c r="F29" s="64" t="s">
        <v>356</v>
      </c>
      <c r="G29" s="63"/>
      <c r="H29" s="63"/>
      <c r="I29" s="63"/>
      <c r="J29" s="63"/>
    </row>
    <row r="30" spans="1:10">
      <c r="A30" s="145" t="s">
        <v>355</v>
      </c>
      <c r="B30" s="146"/>
      <c r="C30" s="144" t="s">
        <v>354</v>
      </c>
      <c r="D30" s="144" t="s">
        <v>353</v>
      </c>
      <c r="E30" s="144" t="s">
        <v>347</v>
      </c>
      <c r="F30" s="61" t="s">
        <v>343</v>
      </c>
      <c r="G30" s="60"/>
      <c r="H30" s="60"/>
      <c r="I30" s="62"/>
      <c r="J30" s="62"/>
    </row>
    <row r="31" spans="1:10">
      <c r="A31" s="145"/>
      <c r="B31" s="146"/>
      <c r="C31" s="144"/>
      <c r="D31" s="144"/>
      <c r="E31" s="144"/>
      <c r="F31" s="61" t="s">
        <v>342</v>
      </c>
      <c r="G31" s="60"/>
      <c r="H31" s="60"/>
      <c r="I31" s="60"/>
      <c r="J31" s="60"/>
    </row>
    <row r="32" spans="1:10">
      <c r="A32" s="145"/>
      <c r="B32" s="146"/>
      <c r="C32" s="144"/>
      <c r="D32" s="144"/>
      <c r="E32" s="144"/>
      <c r="F32" s="61" t="s">
        <v>346</v>
      </c>
      <c r="G32" s="60"/>
      <c r="H32" s="60"/>
      <c r="I32" s="60"/>
      <c r="J32" s="60"/>
    </row>
    <row r="33" spans="1:10">
      <c r="A33" s="145"/>
      <c r="B33" s="146"/>
      <c r="C33" s="144"/>
      <c r="D33" s="144"/>
      <c r="E33" s="144"/>
      <c r="F33" s="61" t="s">
        <v>352</v>
      </c>
      <c r="G33" s="60"/>
      <c r="H33" s="60"/>
      <c r="I33" s="60"/>
      <c r="J33" s="60"/>
    </row>
    <row r="34" spans="1:10">
      <c r="A34" s="145"/>
      <c r="B34" s="146"/>
      <c r="C34" s="144"/>
      <c r="D34" s="144"/>
      <c r="E34" s="61" t="s">
        <v>351</v>
      </c>
      <c r="F34" s="61"/>
      <c r="G34" s="60"/>
      <c r="H34" s="60"/>
      <c r="I34" s="60"/>
      <c r="J34" s="60"/>
    </row>
    <row r="35" spans="1:10">
      <c r="A35" s="145"/>
      <c r="B35" s="146"/>
      <c r="C35" s="144"/>
      <c r="D35" s="144"/>
      <c r="E35" s="61" t="s">
        <v>350</v>
      </c>
      <c r="F35" s="61"/>
      <c r="G35" s="60"/>
      <c r="H35" s="60"/>
      <c r="I35" s="60"/>
      <c r="J35" s="60"/>
    </row>
    <row r="36" spans="1:10">
      <c r="A36" s="145"/>
      <c r="B36" s="146"/>
      <c r="C36" s="144"/>
      <c r="D36" s="144"/>
      <c r="E36" s="61" t="s">
        <v>349</v>
      </c>
      <c r="F36" s="61"/>
      <c r="G36" s="60"/>
      <c r="H36" s="60"/>
      <c r="I36" s="60"/>
      <c r="J36" s="60"/>
    </row>
    <row r="37" spans="1:10">
      <c r="A37" s="145"/>
      <c r="B37" s="146"/>
      <c r="C37" s="144"/>
      <c r="D37" s="144" t="s">
        <v>348</v>
      </c>
      <c r="E37" s="144" t="s">
        <v>347</v>
      </c>
      <c r="F37" s="61" t="s">
        <v>343</v>
      </c>
      <c r="G37" s="60"/>
      <c r="H37" s="60"/>
      <c r="I37" s="60"/>
      <c r="J37" s="60"/>
    </row>
    <row r="38" spans="1:10">
      <c r="A38" s="145"/>
      <c r="B38" s="146"/>
      <c r="C38" s="144"/>
      <c r="D38" s="144"/>
      <c r="E38" s="144"/>
      <c r="F38" s="61" t="s">
        <v>342</v>
      </c>
      <c r="G38" s="60"/>
      <c r="H38" s="60"/>
      <c r="I38" s="60"/>
      <c r="J38" s="60"/>
    </row>
    <row r="39" spans="1:10">
      <c r="A39" s="145"/>
      <c r="B39" s="146"/>
      <c r="C39" s="144"/>
      <c r="D39" s="144"/>
      <c r="E39" s="144"/>
      <c r="F39" s="61" t="s">
        <v>346</v>
      </c>
      <c r="G39" s="60"/>
      <c r="H39" s="60"/>
      <c r="I39" s="60"/>
      <c r="J39" s="60"/>
    </row>
    <row r="40" spans="1:10">
      <c r="A40" s="145"/>
      <c r="B40" s="146"/>
      <c r="C40" s="144"/>
      <c r="D40" s="144" t="s">
        <v>345</v>
      </c>
      <c r="E40" s="144" t="s">
        <v>344</v>
      </c>
      <c r="F40" s="61" t="s">
        <v>343</v>
      </c>
      <c r="G40" s="60"/>
      <c r="H40" s="60"/>
      <c r="I40" s="60"/>
      <c r="J40" s="60"/>
    </row>
    <row r="41" spans="1:10">
      <c r="A41" s="145"/>
      <c r="B41" s="146"/>
      <c r="C41" s="144"/>
      <c r="D41" s="144"/>
      <c r="E41" s="144"/>
      <c r="F41" s="61" t="s">
        <v>342</v>
      </c>
      <c r="G41" s="60"/>
      <c r="H41" s="60"/>
      <c r="I41" s="60"/>
      <c r="J41" s="60"/>
    </row>
    <row r="42" spans="1:10">
      <c r="A42" s="145"/>
      <c r="B42" s="146"/>
      <c r="C42" s="144" t="s">
        <v>341</v>
      </c>
      <c r="D42" s="61" t="s">
        <v>340</v>
      </c>
      <c r="E42" s="61"/>
      <c r="F42" s="61"/>
      <c r="G42" s="60"/>
      <c r="H42" s="60"/>
      <c r="I42" s="60"/>
      <c r="J42" s="60"/>
    </row>
    <row r="43" spans="1:10">
      <c r="A43" s="147"/>
      <c r="B43" s="148"/>
      <c r="C43" s="144"/>
      <c r="D43" s="61" t="s">
        <v>339</v>
      </c>
      <c r="E43" s="61"/>
      <c r="F43" s="61"/>
      <c r="G43" s="60"/>
      <c r="H43" s="60"/>
      <c r="I43" s="60"/>
      <c r="J43" s="60"/>
    </row>
    <row r="44" spans="1:10">
      <c r="C44" s="58" t="s">
        <v>338</v>
      </c>
    </row>
  </sheetData>
  <mergeCells count="22">
    <mergeCell ref="C42:C43"/>
    <mergeCell ref="A11:A21"/>
    <mergeCell ref="A23:B28"/>
    <mergeCell ref="B11:B17"/>
    <mergeCell ref="B18:B19"/>
    <mergeCell ref="B20:B21"/>
    <mergeCell ref="D37:D39"/>
    <mergeCell ref="E37:E39"/>
    <mergeCell ref="D40:D41"/>
    <mergeCell ref="E40:E41"/>
    <mergeCell ref="B1:P4"/>
    <mergeCell ref="E30:E33"/>
    <mergeCell ref="D30:D36"/>
    <mergeCell ref="A30:B43"/>
    <mergeCell ref="D16:D17"/>
    <mergeCell ref="D12:D13"/>
    <mergeCell ref="C25:C26"/>
    <mergeCell ref="C12:C13"/>
    <mergeCell ref="C14:C15"/>
    <mergeCell ref="C16:C17"/>
    <mergeCell ref="C27:C28"/>
    <mergeCell ref="C30:C41"/>
  </mergeCells>
  <pageMargins left="0.7" right="0.7" top="0.75" bottom="0.75" header="0.3" footer="0.3"/>
  <pageSetup paperSize="9" scale="90" orientation="landscape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Q49"/>
  <sheetViews>
    <sheetView topLeftCell="A4" workbookViewId="0">
      <selection activeCell="AB29" sqref="AB29"/>
    </sheetView>
  </sheetViews>
  <sheetFormatPr defaultRowHeight="12.75"/>
  <cols>
    <col min="1" max="1" width="11.125" style="78" bestFit="1" customWidth="1"/>
    <col min="2" max="2" width="25.125" style="78" customWidth="1"/>
    <col min="3" max="3" width="18" style="78" customWidth="1"/>
    <col min="4" max="4" width="40.125" style="78" customWidth="1"/>
    <col min="5" max="43" width="3" style="78" customWidth="1"/>
    <col min="44" max="16384" width="9" style="78"/>
  </cols>
  <sheetData>
    <row r="1" spans="1:43">
      <c r="A1" s="162"/>
      <c r="B1" s="162"/>
      <c r="C1" s="162"/>
      <c r="D1" s="162"/>
      <c r="E1" s="162" t="s">
        <v>435</v>
      </c>
      <c r="F1" s="162"/>
      <c r="G1" s="162"/>
      <c r="H1" s="162"/>
      <c r="I1" s="162"/>
      <c r="J1" s="162"/>
      <c r="K1" s="162"/>
      <c r="L1" s="162"/>
      <c r="M1" s="162"/>
      <c r="N1" s="162" t="s">
        <v>436</v>
      </c>
      <c r="O1" s="162"/>
      <c r="P1" s="162"/>
      <c r="Q1" s="162"/>
      <c r="R1" s="162"/>
      <c r="S1" s="162"/>
      <c r="T1" s="162"/>
      <c r="U1" s="162"/>
      <c r="V1" s="162"/>
      <c r="W1" s="162"/>
      <c r="X1" s="162"/>
      <c r="Y1" s="162"/>
      <c r="Z1" s="162"/>
      <c r="AA1" s="162"/>
      <c r="AB1" s="162"/>
      <c r="AC1" s="162"/>
      <c r="AD1" s="162"/>
      <c r="AE1" s="162"/>
      <c r="AF1" s="162"/>
      <c r="AG1" s="162"/>
      <c r="AH1" s="162"/>
      <c r="AI1" s="162"/>
      <c r="AJ1" s="162"/>
      <c r="AK1" s="162"/>
      <c r="AL1" s="162"/>
      <c r="AM1" s="162"/>
      <c r="AN1" s="162"/>
      <c r="AO1" s="162"/>
      <c r="AP1" s="162"/>
      <c r="AQ1" s="162"/>
    </row>
    <row r="2" spans="1:43">
      <c r="A2" s="162"/>
      <c r="B2" s="162"/>
      <c r="C2" s="162"/>
      <c r="D2" s="162"/>
      <c r="E2" s="79"/>
      <c r="F2" s="79"/>
      <c r="G2" s="79"/>
      <c r="H2" s="79"/>
      <c r="I2" s="79"/>
      <c r="J2" s="79"/>
      <c r="K2" s="79"/>
      <c r="L2" s="79"/>
      <c r="M2" s="79"/>
      <c r="N2" s="79"/>
      <c r="O2" s="79"/>
      <c r="P2" s="79"/>
      <c r="Q2" s="79"/>
      <c r="R2" s="162" t="s">
        <v>437</v>
      </c>
      <c r="S2" s="162"/>
      <c r="T2" s="162"/>
      <c r="U2" s="162"/>
      <c r="V2" s="162"/>
      <c r="W2" s="162"/>
      <c r="X2" s="162"/>
      <c r="Y2" s="162"/>
      <c r="Z2" s="162"/>
      <c r="AA2" s="162"/>
      <c r="AB2" s="162"/>
      <c r="AC2" s="162"/>
      <c r="AD2" s="79"/>
      <c r="AE2" s="79"/>
      <c r="AF2" s="79"/>
      <c r="AG2" s="79"/>
      <c r="AH2" s="79"/>
      <c r="AI2" s="79"/>
      <c r="AJ2" s="79"/>
      <c r="AK2" s="79"/>
      <c r="AL2" s="79"/>
      <c r="AM2" s="79"/>
      <c r="AN2" s="79"/>
      <c r="AO2" s="79"/>
      <c r="AP2" s="79"/>
      <c r="AQ2" s="79"/>
    </row>
    <row r="3" spans="1:43">
      <c r="A3" s="162"/>
      <c r="B3" s="162"/>
      <c r="C3" s="162"/>
      <c r="D3" s="162"/>
      <c r="E3" s="80">
        <v>22</v>
      </c>
      <c r="F3" s="80">
        <v>23</v>
      </c>
      <c r="G3" s="80">
        <v>24</v>
      </c>
      <c r="H3" s="80">
        <v>25</v>
      </c>
      <c r="I3" s="81">
        <v>26</v>
      </c>
      <c r="J3" s="81">
        <v>27</v>
      </c>
      <c r="K3" s="80">
        <v>28</v>
      </c>
      <c r="L3" s="80">
        <v>29</v>
      </c>
      <c r="M3" s="80">
        <v>30</v>
      </c>
      <c r="N3" s="80">
        <v>1</v>
      </c>
      <c r="O3" s="80">
        <v>2</v>
      </c>
      <c r="P3" s="81">
        <v>3</v>
      </c>
      <c r="Q3" s="81">
        <v>4</v>
      </c>
      <c r="R3" s="80">
        <v>5</v>
      </c>
      <c r="S3" s="80">
        <v>6</v>
      </c>
      <c r="T3" s="80">
        <v>7</v>
      </c>
      <c r="U3" s="80">
        <v>8</v>
      </c>
      <c r="V3" s="80">
        <v>9</v>
      </c>
      <c r="W3" s="81">
        <v>10</v>
      </c>
      <c r="X3" s="81">
        <v>11</v>
      </c>
      <c r="Y3" s="80">
        <v>12</v>
      </c>
      <c r="Z3" s="80">
        <v>13</v>
      </c>
      <c r="AA3" s="80">
        <v>14</v>
      </c>
      <c r="AB3" s="80">
        <v>15</v>
      </c>
      <c r="AC3" s="80">
        <v>16</v>
      </c>
      <c r="AD3" s="81">
        <v>17</v>
      </c>
      <c r="AE3" s="81">
        <v>18</v>
      </c>
      <c r="AF3" s="80">
        <v>19</v>
      </c>
      <c r="AG3" s="80">
        <v>20</v>
      </c>
      <c r="AH3" s="80">
        <v>21</v>
      </c>
      <c r="AI3" s="80">
        <v>22</v>
      </c>
      <c r="AJ3" s="80">
        <v>23</v>
      </c>
      <c r="AK3" s="81">
        <v>24</v>
      </c>
      <c r="AL3" s="81">
        <v>25</v>
      </c>
      <c r="AM3" s="80">
        <v>26</v>
      </c>
      <c r="AN3" s="80">
        <v>27</v>
      </c>
      <c r="AO3" s="80">
        <v>28</v>
      </c>
      <c r="AP3" s="80">
        <v>29</v>
      </c>
      <c r="AQ3" s="80">
        <v>30</v>
      </c>
    </row>
    <row r="4" spans="1:43">
      <c r="A4" s="163" t="s">
        <v>438</v>
      </c>
      <c r="B4" s="82" t="s">
        <v>439</v>
      </c>
      <c r="C4" s="82"/>
      <c r="D4" s="82"/>
      <c r="E4" s="83"/>
      <c r="F4" s="83"/>
      <c r="G4" s="83"/>
      <c r="H4" s="83"/>
      <c r="I4" s="84"/>
      <c r="J4" s="84"/>
      <c r="K4" s="83"/>
      <c r="L4" s="83"/>
      <c r="M4" s="83"/>
      <c r="N4" s="83"/>
      <c r="O4" s="83"/>
      <c r="P4" s="84"/>
      <c r="Q4" s="84"/>
      <c r="R4" s="84"/>
      <c r="S4" s="84"/>
      <c r="T4" s="84"/>
      <c r="U4" s="84"/>
      <c r="V4" s="84"/>
      <c r="W4" s="84"/>
      <c r="X4" s="84"/>
      <c r="Y4" s="84"/>
      <c r="Z4" s="84"/>
      <c r="AA4" s="84"/>
      <c r="AB4" s="84"/>
      <c r="AC4" s="84"/>
      <c r="AD4" s="84"/>
      <c r="AE4" s="84"/>
      <c r="AF4" s="84"/>
      <c r="AG4" s="84"/>
      <c r="AH4" s="84"/>
      <c r="AI4" s="84"/>
      <c r="AJ4" s="84"/>
      <c r="AK4" s="84"/>
      <c r="AL4" s="84"/>
      <c r="AM4" s="84"/>
      <c r="AN4" s="84"/>
      <c r="AO4" s="84"/>
      <c r="AP4" s="84"/>
      <c r="AQ4" s="84"/>
    </row>
    <row r="5" spans="1:43">
      <c r="A5" s="163"/>
      <c r="B5" s="82" t="s">
        <v>440</v>
      </c>
      <c r="C5" s="82"/>
      <c r="D5" s="82"/>
      <c r="E5" s="84"/>
      <c r="F5" s="84"/>
      <c r="G5" s="84"/>
      <c r="H5" s="84"/>
      <c r="I5" s="84"/>
      <c r="J5" s="84"/>
      <c r="K5" s="84"/>
      <c r="L5" s="84"/>
      <c r="M5" s="84"/>
      <c r="N5" s="84"/>
      <c r="O5" s="84"/>
      <c r="P5" s="84"/>
      <c r="Q5" s="84"/>
      <c r="R5" s="83"/>
      <c r="S5" s="83"/>
      <c r="T5" s="83"/>
      <c r="U5" s="83"/>
      <c r="V5" s="83"/>
      <c r="W5" s="85"/>
      <c r="X5" s="85"/>
      <c r="Y5" s="83"/>
      <c r="Z5" s="83"/>
      <c r="AA5" s="83"/>
      <c r="AB5" s="83"/>
      <c r="AC5" s="83"/>
      <c r="AD5" s="84"/>
      <c r="AE5" s="84"/>
      <c r="AF5" s="84"/>
      <c r="AG5" s="84"/>
      <c r="AH5" s="84"/>
      <c r="AI5" s="84"/>
      <c r="AJ5" s="84"/>
      <c r="AK5" s="84"/>
      <c r="AL5" s="84"/>
      <c r="AM5" s="84"/>
      <c r="AN5" s="84"/>
      <c r="AO5" s="84"/>
      <c r="AP5" s="84"/>
      <c r="AQ5" s="84"/>
    </row>
    <row r="6" spans="1:43">
      <c r="A6" s="163"/>
      <c r="B6" s="82" t="s">
        <v>441</v>
      </c>
      <c r="C6" s="82"/>
      <c r="D6" s="82"/>
      <c r="E6" s="84"/>
      <c r="F6" s="84"/>
      <c r="G6" s="84"/>
      <c r="H6" s="84"/>
      <c r="I6" s="84"/>
      <c r="J6" s="84"/>
      <c r="K6" s="84"/>
      <c r="L6" s="84"/>
      <c r="M6" s="84"/>
      <c r="N6" s="84"/>
      <c r="O6" s="84"/>
      <c r="P6" s="84"/>
      <c r="Q6" s="84"/>
      <c r="R6" s="83"/>
      <c r="S6" s="83"/>
      <c r="T6" s="83"/>
      <c r="U6" s="83"/>
      <c r="V6" s="83"/>
      <c r="W6" s="85"/>
      <c r="X6" s="85"/>
      <c r="Y6" s="83"/>
      <c r="Z6" s="83"/>
      <c r="AA6" s="83"/>
      <c r="AB6" s="83"/>
      <c r="AC6" s="83"/>
      <c r="AD6" s="84"/>
      <c r="AE6" s="84"/>
      <c r="AF6" s="84"/>
      <c r="AG6" s="84"/>
      <c r="AH6" s="84"/>
      <c r="AI6" s="84"/>
      <c r="AJ6" s="84"/>
      <c r="AK6" s="84"/>
      <c r="AL6" s="84"/>
      <c r="AM6" s="84"/>
      <c r="AN6" s="84"/>
      <c r="AO6" s="84"/>
      <c r="AP6" s="84"/>
      <c r="AQ6" s="84"/>
    </row>
    <row r="7" spans="1:43">
      <c r="A7" s="163"/>
      <c r="B7" s="82" t="s">
        <v>442</v>
      </c>
      <c r="C7" s="82"/>
      <c r="D7" s="82"/>
      <c r="E7" s="84"/>
      <c r="F7" s="84"/>
      <c r="G7" s="84"/>
      <c r="H7" s="84"/>
      <c r="I7" s="84"/>
      <c r="J7" s="84"/>
      <c r="K7" s="84"/>
      <c r="L7" s="84"/>
      <c r="M7" s="84"/>
      <c r="N7" s="84"/>
      <c r="O7" s="84"/>
      <c r="P7" s="84"/>
      <c r="Q7" s="84"/>
      <c r="R7" s="83"/>
      <c r="S7" s="83"/>
      <c r="T7" s="83"/>
      <c r="U7" s="83"/>
      <c r="V7" s="83"/>
      <c r="W7" s="85"/>
      <c r="X7" s="85"/>
      <c r="Y7" s="83"/>
      <c r="Z7" s="83"/>
      <c r="AA7" s="83"/>
      <c r="AB7" s="83"/>
      <c r="AC7" s="83"/>
      <c r="AD7" s="84"/>
      <c r="AE7" s="84"/>
      <c r="AF7" s="84"/>
      <c r="AG7" s="84"/>
      <c r="AH7" s="84"/>
      <c r="AI7" s="84"/>
      <c r="AJ7" s="84"/>
      <c r="AK7" s="84"/>
      <c r="AL7" s="84"/>
      <c r="AM7" s="84"/>
      <c r="AN7" s="84"/>
      <c r="AO7" s="84"/>
      <c r="AP7" s="84"/>
      <c r="AQ7" s="84"/>
    </row>
    <row r="8" spans="1:43">
      <c r="A8" s="163"/>
      <c r="B8" s="82"/>
      <c r="C8" s="82"/>
      <c r="D8" s="82"/>
      <c r="E8" s="84"/>
      <c r="F8" s="84"/>
      <c r="G8" s="84"/>
      <c r="H8" s="84"/>
      <c r="I8" s="84"/>
      <c r="J8" s="84"/>
      <c r="K8" s="84"/>
      <c r="L8" s="84"/>
      <c r="M8" s="84"/>
      <c r="N8" s="84"/>
      <c r="O8" s="84"/>
      <c r="P8" s="84"/>
      <c r="Q8" s="84"/>
      <c r="R8" s="83"/>
      <c r="S8" s="83"/>
      <c r="T8" s="83"/>
      <c r="U8" s="83"/>
      <c r="V8" s="83"/>
      <c r="W8" s="85"/>
      <c r="X8" s="85"/>
      <c r="Y8" s="83"/>
      <c r="Z8" s="83"/>
      <c r="AA8" s="83"/>
      <c r="AB8" s="83"/>
      <c r="AC8" s="83"/>
      <c r="AD8" s="84"/>
      <c r="AE8" s="84"/>
      <c r="AF8" s="84"/>
      <c r="AG8" s="84"/>
      <c r="AH8" s="84"/>
      <c r="AI8" s="84"/>
      <c r="AJ8" s="84"/>
      <c r="AK8" s="84"/>
      <c r="AL8" s="84"/>
      <c r="AM8" s="84"/>
      <c r="AN8" s="84"/>
      <c r="AO8" s="84"/>
      <c r="AP8" s="84"/>
      <c r="AQ8" s="84"/>
    </row>
    <row r="9" spans="1:43" s="87" customFormat="1">
      <c r="A9" s="86"/>
    </row>
    <row r="10" spans="1:43">
      <c r="A10" s="162"/>
      <c r="B10" s="162"/>
      <c r="C10" s="162"/>
      <c r="D10" s="162"/>
      <c r="E10" s="162" t="s">
        <v>435</v>
      </c>
      <c r="F10" s="162"/>
      <c r="G10" s="162"/>
      <c r="H10" s="162"/>
      <c r="I10" s="162"/>
      <c r="J10" s="162"/>
      <c r="K10" s="162"/>
      <c r="L10" s="162"/>
      <c r="M10" s="162"/>
      <c r="N10" s="162" t="s">
        <v>436</v>
      </c>
      <c r="O10" s="162"/>
      <c r="P10" s="162"/>
      <c r="Q10" s="162"/>
      <c r="R10" s="162"/>
      <c r="S10" s="162"/>
      <c r="T10" s="162"/>
      <c r="U10" s="162"/>
      <c r="V10" s="162"/>
      <c r="W10" s="162"/>
      <c r="X10" s="162"/>
      <c r="Y10" s="162"/>
      <c r="Z10" s="162"/>
      <c r="AA10" s="162"/>
      <c r="AB10" s="162"/>
      <c r="AC10" s="162"/>
      <c r="AD10" s="162"/>
      <c r="AE10" s="162"/>
      <c r="AF10" s="162"/>
      <c r="AG10" s="162"/>
      <c r="AH10" s="162"/>
      <c r="AI10" s="162"/>
      <c r="AJ10" s="162"/>
      <c r="AK10" s="162"/>
      <c r="AL10" s="162"/>
      <c r="AM10" s="162"/>
      <c r="AN10" s="162"/>
      <c r="AO10" s="162"/>
      <c r="AP10" s="162"/>
      <c r="AQ10" s="162"/>
    </row>
    <row r="11" spans="1:43">
      <c r="A11" s="162"/>
      <c r="B11" s="162"/>
      <c r="C11" s="162"/>
      <c r="D11" s="162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162" t="s">
        <v>437</v>
      </c>
      <c r="S11" s="162"/>
      <c r="T11" s="162"/>
      <c r="U11" s="162"/>
      <c r="V11" s="162"/>
      <c r="W11" s="162"/>
      <c r="X11" s="162"/>
      <c r="Y11" s="162"/>
      <c r="Z11" s="162"/>
      <c r="AA11" s="162"/>
      <c r="AB11" s="162"/>
      <c r="AC11" s="162"/>
      <c r="AD11" s="79"/>
      <c r="AE11" s="79"/>
      <c r="AF11" s="79"/>
      <c r="AG11" s="79"/>
      <c r="AH11" s="79"/>
      <c r="AI11" s="79"/>
      <c r="AJ11" s="79"/>
      <c r="AK11" s="79"/>
      <c r="AL11" s="79"/>
      <c r="AM11" s="79"/>
      <c r="AN11" s="79"/>
      <c r="AO11" s="79"/>
      <c r="AP11" s="79"/>
      <c r="AQ11" s="79"/>
    </row>
    <row r="12" spans="1:43">
      <c r="A12" s="162"/>
      <c r="B12" s="162"/>
      <c r="C12" s="162"/>
      <c r="D12" s="162"/>
      <c r="E12" s="80">
        <v>22</v>
      </c>
      <c r="F12" s="80">
        <v>23</v>
      </c>
      <c r="G12" s="80">
        <v>24</v>
      </c>
      <c r="H12" s="80">
        <v>25</v>
      </c>
      <c r="I12" s="81">
        <v>26</v>
      </c>
      <c r="J12" s="81">
        <v>27</v>
      </c>
      <c r="K12" s="80">
        <v>28</v>
      </c>
      <c r="L12" s="80">
        <v>29</v>
      </c>
      <c r="M12" s="80">
        <v>30</v>
      </c>
      <c r="N12" s="80">
        <v>1</v>
      </c>
      <c r="O12" s="80">
        <v>2</v>
      </c>
      <c r="P12" s="81">
        <v>3</v>
      </c>
      <c r="Q12" s="81">
        <v>4</v>
      </c>
      <c r="R12" s="80">
        <v>5</v>
      </c>
      <c r="S12" s="80">
        <v>6</v>
      </c>
      <c r="T12" s="80">
        <v>7</v>
      </c>
      <c r="U12" s="80">
        <v>8</v>
      </c>
      <c r="V12" s="80">
        <v>9</v>
      </c>
      <c r="W12" s="81">
        <v>10</v>
      </c>
      <c r="X12" s="81">
        <v>11</v>
      </c>
      <c r="Y12" s="80">
        <v>12</v>
      </c>
      <c r="Z12" s="80">
        <v>13</v>
      </c>
      <c r="AA12" s="80">
        <v>14</v>
      </c>
      <c r="AB12" s="80">
        <v>15</v>
      </c>
      <c r="AC12" s="80">
        <v>16</v>
      </c>
      <c r="AD12" s="81">
        <v>17</v>
      </c>
      <c r="AE12" s="81">
        <v>18</v>
      </c>
      <c r="AF12" s="80">
        <v>19</v>
      </c>
      <c r="AG12" s="80">
        <v>20</v>
      </c>
      <c r="AH12" s="80">
        <v>21</v>
      </c>
      <c r="AI12" s="80">
        <v>22</v>
      </c>
      <c r="AJ12" s="80">
        <v>23</v>
      </c>
      <c r="AK12" s="81">
        <v>24</v>
      </c>
      <c r="AL12" s="81">
        <v>25</v>
      </c>
      <c r="AM12" s="80">
        <v>26</v>
      </c>
      <c r="AN12" s="80">
        <v>27</v>
      </c>
      <c r="AO12" s="80">
        <v>28</v>
      </c>
      <c r="AP12" s="80">
        <v>29</v>
      </c>
      <c r="AQ12" s="80">
        <v>30</v>
      </c>
    </row>
    <row r="13" spans="1:43" ht="14.25" customHeight="1">
      <c r="A13" s="159" t="s">
        <v>443</v>
      </c>
      <c r="B13" s="88" t="s">
        <v>444</v>
      </c>
      <c r="C13" s="79"/>
      <c r="D13" s="79"/>
      <c r="E13" s="80"/>
      <c r="F13" s="89"/>
      <c r="G13" s="80"/>
      <c r="H13" s="80"/>
      <c r="I13" s="81"/>
      <c r="J13" s="81"/>
      <c r="K13" s="80"/>
      <c r="L13" s="80"/>
      <c r="M13" s="80"/>
      <c r="N13" s="80"/>
      <c r="O13" s="80"/>
      <c r="P13" s="81"/>
      <c r="Q13" s="81"/>
      <c r="R13" s="80"/>
      <c r="S13" s="80"/>
      <c r="T13" s="80"/>
      <c r="U13" s="80"/>
      <c r="V13" s="80"/>
      <c r="W13" s="81"/>
      <c r="X13" s="81"/>
      <c r="Y13" s="80"/>
      <c r="Z13" s="80"/>
      <c r="AA13" s="80"/>
      <c r="AB13" s="80"/>
      <c r="AC13" s="80"/>
      <c r="AD13" s="81"/>
      <c r="AE13" s="81"/>
      <c r="AF13" s="80"/>
      <c r="AG13" s="80"/>
      <c r="AH13" s="80"/>
      <c r="AI13" s="80"/>
      <c r="AJ13" s="80"/>
      <c r="AK13" s="81"/>
      <c r="AL13" s="81"/>
      <c r="AM13" s="80"/>
      <c r="AN13" s="80"/>
      <c r="AO13" s="80"/>
      <c r="AP13" s="80"/>
      <c r="AQ13" s="80"/>
    </row>
    <row r="14" spans="1:43">
      <c r="A14" s="160"/>
      <c r="B14" s="90" t="s">
        <v>445</v>
      </c>
      <c r="C14" s="79"/>
      <c r="D14" s="79"/>
      <c r="E14" s="80"/>
      <c r="F14" s="80"/>
      <c r="G14" s="80"/>
      <c r="H14" s="80"/>
      <c r="I14" s="81"/>
      <c r="J14" s="81"/>
      <c r="K14" s="80"/>
      <c r="L14" s="80"/>
      <c r="M14" s="80"/>
      <c r="N14" s="80"/>
      <c r="O14" s="89"/>
      <c r="P14" s="81"/>
      <c r="Q14" s="81"/>
      <c r="R14" s="80"/>
      <c r="S14" s="80"/>
      <c r="T14" s="80"/>
      <c r="U14" s="80"/>
      <c r="V14" s="80"/>
      <c r="W14" s="81"/>
      <c r="X14" s="81"/>
      <c r="Y14" s="80"/>
      <c r="Z14" s="80"/>
      <c r="AA14" s="80"/>
      <c r="AB14" s="80"/>
      <c r="AC14" s="80"/>
      <c r="AD14" s="81"/>
      <c r="AE14" s="81"/>
      <c r="AF14" s="80"/>
      <c r="AG14" s="80"/>
      <c r="AH14" s="80"/>
      <c r="AI14" s="80"/>
      <c r="AJ14" s="80"/>
      <c r="AK14" s="81"/>
      <c r="AL14" s="81"/>
      <c r="AM14" s="80"/>
      <c r="AN14" s="80"/>
      <c r="AO14" s="80"/>
      <c r="AP14" s="80"/>
      <c r="AQ14" s="80"/>
    </row>
    <row r="15" spans="1:43">
      <c r="A15" s="160"/>
      <c r="B15" s="90" t="s">
        <v>446</v>
      </c>
      <c r="C15" s="79"/>
      <c r="D15" s="79"/>
      <c r="E15" s="80"/>
      <c r="F15" s="89"/>
      <c r="G15" s="80"/>
      <c r="H15" s="80"/>
      <c r="I15" s="81"/>
      <c r="J15" s="81"/>
      <c r="K15" s="80"/>
      <c r="L15" s="80"/>
      <c r="M15" s="80"/>
      <c r="N15" s="80"/>
      <c r="O15" s="80"/>
      <c r="P15" s="81"/>
      <c r="Q15" s="81"/>
      <c r="R15" s="80"/>
      <c r="S15" s="80"/>
      <c r="T15" s="80"/>
      <c r="U15" s="80"/>
      <c r="V15" s="80"/>
      <c r="W15" s="81"/>
      <c r="X15" s="81"/>
      <c r="Y15" s="80"/>
      <c r="Z15" s="80"/>
      <c r="AA15" s="80"/>
      <c r="AB15" s="80"/>
      <c r="AC15" s="80"/>
      <c r="AD15" s="81"/>
      <c r="AE15" s="81"/>
      <c r="AF15" s="80"/>
      <c r="AG15" s="80"/>
      <c r="AH15" s="80"/>
      <c r="AI15" s="80"/>
      <c r="AJ15" s="80"/>
      <c r="AK15" s="81"/>
      <c r="AL15" s="81"/>
      <c r="AM15" s="80"/>
      <c r="AN15" s="80"/>
      <c r="AO15" s="80"/>
      <c r="AP15" s="80"/>
      <c r="AQ15" s="80"/>
    </row>
    <row r="16" spans="1:43">
      <c r="A16" s="160"/>
      <c r="B16" s="158" t="s">
        <v>439</v>
      </c>
      <c r="C16" s="158" t="s">
        <v>447</v>
      </c>
      <c r="D16" s="82" t="s">
        <v>448</v>
      </c>
      <c r="E16" s="89"/>
      <c r="F16" s="84"/>
      <c r="G16" s="84"/>
      <c r="H16" s="84"/>
      <c r="I16" s="84"/>
      <c r="J16" s="84"/>
      <c r="K16" s="84"/>
      <c r="L16" s="84"/>
      <c r="M16" s="84"/>
      <c r="N16" s="84"/>
      <c r="O16" s="84"/>
      <c r="P16" s="84"/>
      <c r="Q16" s="84"/>
      <c r="R16" s="84"/>
      <c r="S16" s="84"/>
      <c r="T16" s="84"/>
      <c r="U16" s="84"/>
      <c r="V16" s="84"/>
      <c r="W16" s="84"/>
      <c r="X16" s="84"/>
      <c r="Y16" s="84"/>
      <c r="Z16" s="84"/>
      <c r="AA16" s="84"/>
      <c r="AB16" s="84"/>
      <c r="AC16" s="84"/>
      <c r="AD16" s="84"/>
      <c r="AE16" s="84"/>
      <c r="AF16" s="84"/>
      <c r="AG16" s="84"/>
      <c r="AH16" s="84"/>
      <c r="AI16" s="84"/>
      <c r="AJ16" s="84"/>
      <c r="AK16" s="84"/>
      <c r="AL16" s="84"/>
      <c r="AM16" s="84"/>
      <c r="AN16" s="84"/>
      <c r="AO16" s="84"/>
      <c r="AP16" s="84"/>
      <c r="AQ16" s="84"/>
    </row>
    <row r="17" spans="1:43">
      <c r="A17" s="160"/>
      <c r="B17" s="158"/>
      <c r="C17" s="158"/>
      <c r="D17" s="82" t="s">
        <v>449</v>
      </c>
      <c r="E17" s="89"/>
      <c r="F17" s="84"/>
      <c r="G17" s="84"/>
      <c r="H17" s="84"/>
      <c r="I17" s="84"/>
      <c r="J17" s="84"/>
      <c r="K17" s="84"/>
      <c r="L17" s="84"/>
      <c r="M17" s="84"/>
      <c r="N17" s="84"/>
      <c r="O17" s="84"/>
      <c r="P17" s="84"/>
      <c r="Q17" s="84"/>
      <c r="R17" s="84"/>
      <c r="S17" s="84"/>
      <c r="T17" s="84"/>
      <c r="U17" s="84"/>
      <c r="V17" s="84"/>
      <c r="W17" s="84"/>
      <c r="X17" s="84"/>
      <c r="Y17" s="84"/>
      <c r="Z17" s="84"/>
      <c r="AA17" s="84"/>
      <c r="AB17" s="84"/>
      <c r="AC17" s="84"/>
      <c r="AD17" s="84"/>
      <c r="AE17" s="84"/>
      <c r="AF17" s="84"/>
      <c r="AG17" s="84"/>
      <c r="AH17" s="84"/>
      <c r="AI17" s="84"/>
      <c r="AJ17" s="84"/>
      <c r="AK17" s="84"/>
      <c r="AL17" s="84"/>
      <c r="AM17" s="84"/>
      <c r="AN17" s="84"/>
      <c r="AO17" s="84"/>
      <c r="AP17" s="84"/>
      <c r="AQ17" s="84"/>
    </row>
    <row r="18" spans="1:43">
      <c r="A18" s="160"/>
      <c r="B18" s="158"/>
      <c r="C18" s="158"/>
      <c r="D18" s="82"/>
      <c r="E18" s="84"/>
      <c r="F18" s="84"/>
      <c r="G18" s="84"/>
      <c r="H18" s="84"/>
      <c r="I18" s="84"/>
      <c r="J18" s="84"/>
      <c r="K18" s="84"/>
      <c r="L18" s="84"/>
      <c r="M18" s="84"/>
      <c r="N18" s="84"/>
      <c r="O18" s="84"/>
      <c r="P18" s="84"/>
      <c r="Q18" s="84"/>
      <c r="R18" s="84"/>
      <c r="S18" s="84"/>
      <c r="T18" s="84"/>
      <c r="U18" s="84"/>
      <c r="V18" s="84"/>
      <c r="W18" s="84"/>
      <c r="X18" s="84"/>
      <c r="Y18" s="84"/>
      <c r="Z18" s="84"/>
      <c r="AA18" s="84"/>
      <c r="AB18" s="84"/>
      <c r="AC18" s="84"/>
      <c r="AD18" s="84"/>
      <c r="AE18" s="84"/>
      <c r="AF18" s="84"/>
      <c r="AG18" s="84"/>
      <c r="AH18" s="84"/>
      <c r="AI18" s="84"/>
      <c r="AJ18" s="84"/>
      <c r="AK18" s="84"/>
      <c r="AL18" s="84"/>
      <c r="AM18" s="84"/>
      <c r="AN18" s="84"/>
      <c r="AO18" s="84"/>
      <c r="AP18" s="84"/>
      <c r="AQ18" s="84"/>
    </row>
    <row r="19" spans="1:43">
      <c r="A19" s="160"/>
      <c r="B19" s="158"/>
      <c r="C19" s="159" t="s">
        <v>450</v>
      </c>
      <c r="D19" s="82" t="s">
        <v>451</v>
      </c>
      <c r="E19" s="84"/>
      <c r="F19" s="89"/>
      <c r="G19" s="84"/>
      <c r="H19" s="84"/>
      <c r="I19" s="84"/>
      <c r="J19" s="84"/>
      <c r="K19" s="84"/>
      <c r="L19" s="84"/>
      <c r="M19" s="84"/>
      <c r="N19" s="84"/>
      <c r="O19" s="84"/>
      <c r="P19" s="84"/>
      <c r="Q19" s="84"/>
      <c r="R19" s="84"/>
      <c r="S19" s="84"/>
      <c r="T19" s="84"/>
      <c r="U19" s="84"/>
      <c r="V19" s="84"/>
      <c r="W19" s="84"/>
      <c r="X19" s="84"/>
      <c r="Y19" s="84"/>
      <c r="Z19" s="84"/>
      <c r="AA19" s="84"/>
      <c r="AB19" s="84"/>
      <c r="AC19" s="84"/>
      <c r="AD19" s="84"/>
      <c r="AE19" s="84"/>
      <c r="AF19" s="84"/>
      <c r="AG19" s="84"/>
      <c r="AH19" s="84"/>
      <c r="AI19" s="84"/>
      <c r="AJ19" s="84"/>
      <c r="AK19" s="84"/>
      <c r="AL19" s="84"/>
      <c r="AM19" s="84"/>
      <c r="AN19" s="84"/>
      <c r="AO19" s="84"/>
      <c r="AP19" s="84"/>
      <c r="AQ19" s="84"/>
    </row>
    <row r="20" spans="1:43">
      <c r="A20" s="160"/>
      <c r="B20" s="158"/>
      <c r="C20" s="160"/>
      <c r="D20" s="82" t="s">
        <v>452</v>
      </c>
      <c r="E20" s="84"/>
      <c r="F20" s="89"/>
      <c r="G20" s="84"/>
      <c r="H20" s="84"/>
      <c r="I20" s="84"/>
      <c r="J20" s="84"/>
      <c r="K20" s="84"/>
      <c r="L20" s="84"/>
      <c r="M20" s="84"/>
      <c r="N20" s="84"/>
      <c r="O20" s="84"/>
      <c r="P20" s="84"/>
      <c r="Q20" s="84"/>
      <c r="R20" s="84"/>
      <c r="S20" s="84"/>
      <c r="T20" s="84"/>
      <c r="U20" s="84"/>
      <c r="V20" s="84"/>
      <c r="W20" s="84"/>
      <c r="X20" s="84"/>
      <c r="Y20" s="84"/>
      <c r="Z20" s="84"/>
      <c r="AA20" s="84"/>
      <c r="AB20" s="84"/>
      <c r="AC20" s="84"/>
      <c r="AD20" s="84"/>
      <c r="AE20" s="84"/>
      <c r="AF20" s="84"/>
      <c r="AG20" s="84"/>
      <c r="AH20" s="84"/>
      <c r="AI20" s="84"/>
      <c r="AJ20" s="84"/>
      <c r="AK20" s="84"/>
      <c r="AL20" s="84"/>
      <c r="AM20" s="84"/>
      <c r="AN20" s="84"/>
      <c r="AO20" s="84"/>
      <c r="AP20" s="84"/>
      <c r="AQ20" s="84"/>
    </row>
    <row r="21" spans="1:43">
      <c r="A21" s="160"/>
      <c r="B21" s="158"/>
      <c r="C21" s="160"/>
      <c r="D21" s="82" t="s">
        <v>453</v>
      </c>
      <c r="E21" s="84"/>
      <c r="F21" s="84"/>
      <c r="G21" s="89"/>
      <c r="H21" s="84"/>
      <c r="I21" s="84"/>
      <c r="J21" s="84"/>
      <c r="K21" s="84"/>
      <c r="L21" s="84"/>
      <c r="M21" s="84"/>
      <c r="N21" s="84"/>
      <c r="O21" s="84"/>
      <c r="P21" s="84"/>
      <c r="Q21" s="84"/>
      <c r="R21" s="84"/>
      <c r="S21" s="84"/>
      <c r="T21" s="84"/>
      <c r="U21" s="84"/>
      <c r="V21" s="84"/>
      <c r="W21" s="84"/>
      <c r="X21" s="84"/>
      <c r="Y21" s="84"/>
      <c r="Z21" s="84"/>
      <c r="AA21" s="84"/>
      <c r="AB21" s="84"/>
      <c r="AC21" s="84"/>
      <c r="AD21" s="84"/>
      <c r="AE21" s="84"/>
      <c r="AF21" s="84"/>
      <c r="AG21" s="84"/>
      <c r="AH21" s="84"/>
      <c r="AI21" s="84"/>
      <c r="AJ21" s="84"/>
      <c r="AK21" s="84"/>
      <c r="AL21" s="84"/>
      <c r="AM21" s="84"/>
      <c r="AN21" s="84"/>
      <c r="AO21" s="84"/>
      <c r="AP21" s="84"/>
      <c r="AQ21" s="84"/>
    </row>
    <row r="22" spans="1:43">
      <c r="A22" s="160"/>
      <c r="B22" s="158"/>
      <c r="C22" s="161"/>
      <c r="D22" s="82" t="s">
        <v>454</v>
      </c>
      <c r="E22" s="84"/>
      <c r="F22" s="84"/>
      <c r="G22" s="89"/>
      <c r="H22" s="84"/>
      <c r="I22" s="84"/>
      <c r="J22" s="84"/>
      <c r="K22" s="84"/>
      <c r="L22" s="84"/>
      <c r="M22" s="84"/>
      <c r="N22" s="84"/>
      <c r="O22" s="84"/>
      <c r="P22" s="84"/>
      <c r="Q22" s="84"/>
      <c r="R22" s="84"/>
      <c r="S22" s="84"/>
      <c r="T22" s="84"/>
      <c r="U22" s="84"/>
      <c r="V22" s="84"/>
      <c r="W22" s="84"/>
      <c r="X22" s="84"/>
      <c r="Y22" s="84"/>
      <c r="Z22" s="84"/>
      <c r="AA22" s="84"/>
      <c r="AB22" s="84"/>
      <c r="AC22" s="84"/>
      <c r="AD22" s="84"/>
      <c r="AE22" s="84"/>
      <c r="AF22" s="84"/>
      <c r="AG22" s="84"/>
      <c r="AH22" s="84"/>
      <c r="AI22" s="84"/>
      <c r="AJ22" s="84"/>
      <c r="AK22" s="84"/>
      <c r="AL22" s="84"/>
      <c r="AM22" s="84"/>
      <c r="AN22" s="84"/>
      <c r="AO22" s="84"/>
      <c r="AP22" s="84"/>
      <c r="AQ22" s="84"/>
    </row>
    <row r="23" spans="1:43">
      <c r="A23" s="160"/>
      <c r="B23" s="158"/>
      <c r="C23" s="82"/>
      <c r="D23" s="82" t="s">
        <v>455</v>
      </c>
      <c r="E23" s="84"/>
      <c r="F23" s="84"/>
      <c r="G23" s="84"/>
      <c r="H23" s="89"/>
      <c r="I23" s="84"/>
      <c r="J23" s="84"/>
      <c r="K23" s="84"/>
      <c r="L23" s="84"/>
      <c r="M23" s="84"/>
      <c r="N23" s="84"/>
      <c r="O23" s="84"/>
      <c r="P23" s="84"/>
      <c r="Q23" s="84"/>
      <c r="R23" s="84"/>
      <c r="S23" s="84"/>
      <c r="T23" s="84"/>
      <c r="U23" s="84"/>
      <c r="V23" s="84"/>
      <c r="W23" s="84"/>
      <c r="X23" s="84"/>
      <c r="Y23" s="84"/>
      <c r="Z23" s="84"/>
      <c r="AA23" s="84"/>
      <c r="AB23" s="84"/>
      <c r="AC23" s="84"/>
      <c r="AD23" s="84"/>
      <c r="AE23" s="84"/>
      <c r="AF23" s="84"/>
      <c r="AG23" s="84"/>
      <c r="AH23" s="84"/>
      <c r="AI23" s="84"/>
      <c r="AJ23" s="84"/>
      <c r="AK23" s="84"/>
      <c r="AL23" s="84"/>
      <c r="AM23" s="84"/>
      <c r="AN23" s="84"/>
      <c r="AO23" s="84"/>
      <c r="AP23" s="84"/>
      <c r="AQ23" s="84"/>
    </row>
    <row r="24" spans="1:43">
      <c r="A24" s="160"/>
      <c r="B24" s="158"/>
      <c r="C24" s="82"/>
      <c r="D24" s="82" t="s">
        <v>456</v>
      </c>
      <c r="E24" s="84"/>
      <c r="F24" s="84"/>
      <c r="G24" s="84"/>
      <c r="H24" s="89"/>
      <c r="I24" s="84"/>
      <c r="J24" s="84"/>
      <c r="K24" s="84"/>
      <c r="L24" s="84"/>
      <c r="M24" s="84"/>
      <c r="N24" s="84"/>
      <c r="O24" s="84"/>
      <c r="P24" s="84"/>
      <c r="Q24" s="84"/>
      <c r="R24" s="84"/>
      <c r="S24" s="84"/>
      <c r="T24" s="84"/>
      <c r="U24" s="84"/>
      <c r="V24" s="84"/>
      <c r="W24" s="84"/>
      <c r="X24" s="84"/>
      <c r="Y24" s="84"/>
      <c r="Z24" s="84"/>
      <c r="AA24" s="84"/>
      <c r="AB24" s="84"/>
      <c r="AC24" s="84"/>
      <c r="AD24" s="84"/>
      <c r="AE24" s="84"/>
      <c r="AF24" s="84"/>
      <c r="AG24" s="84"/>
      <c r="AH24" s="84"/>
      <c r="AI24" s="84"/>
      <c r="AJ24" s="84"/>
      <c r="AK24" s="84"/>
      <c r="AL24" s="84"/>
      <c r="AM24" s="84"/>
      <c r="AN24" s="84"/>
      <c r="AO24" s="84"/>
      <c r="AP24" s="84"/>
      <c r="AQ24" s="84"/>
    </row>
    <row r="25" spans="1:43">
      <c r="A25" s="160"/>
      <c r="B25" s="158"/>
      <c r="C25" s="82"/>
      <c r="D25" s="82" t="s">
        <v>457</v>
      </c>
      <c r="E25" s="84"/>
      <c r="F25" s="84"/>
      <c r="G25" s="84"/>
      <c r="H25" s="84"/>
      <c r="I25" s="84"/>
      <c r="J25" s="84"/>
      <c r="K25" s="89"/>
      <c r="L25" s="84"/>
      <c r="M25" s="84"/>
      <c r="N25" s="84"/>
      <c r="O25" s="84"/>
      <c r="P25" s="84"/>
      <c r="Q25" s="84"/>
      <c r="R25" s="84"/>
      <c r="S25" s="84"/>
      <c r="T25" s="84"/>
      <c r="U25" s="84"/>
      <c r="V25" s="84"/>
      <c r="W25" s="84"/>
      <c r="X25" s="84"/>
      <c r="Y25" s="84"/>
      <c r="Z25" s="84"/>
      <c r="AA25" s="84"/>
      <c r="AB25" s="84"/>
      <c r="AC25" s="84"/>
      <c r="AD25" s="84"/>
      <c r="AE25" s="84"/>
      <c r="AF25" s="84"/>
      <c r="AG25" s="84"/>
      <c r="AH25" s="84"/>
      <c r="AI25" s="84"/>
      <c r="AJ25" s="84"/>
      <c r="AK25" s="84"/>
      <c r="AL25" s="84"/>
      <c r="AM25" s="84"/>
      <c r="AN25" s="84"/>
      <c r="AO25" s="84"/>
      <c r="AP25" s="84"/>
      <c r="AQ25" s="84"/>
    </row>
    <row r="26" spans="1:43">
      <c r="A26" s="160"/>
      <c r="B26" s="158"/>
      <c r="C26" s="82"/>
      <c r="D26" s="82" t="s">
        <v>458</v>
      </c>
      <c r="E26" s="84"/>
      <c r="F26" s="84"/>
      <c r="G26" s="84"/>
      <c r="H26" s="84"/>
      <c r="I26" s="84"/>
      <c r="J26" s="84"/>
      <c r="K26" s="89"/>
      <c r="L26" s="84"/>
      <c r="M26" s="84"/>
      <c r="N26" s="84"/>
      <c r="O26" s="84"/>
      <c r="P26" s="84"/>
      <c r="Q26" s="84"/>
      <c r="R26" s="84"/>
      <c r="S26" s="84"/>
      <c r="T26" s="84"/>
      <c r="U26" s="84"/>
      <c r="V26" s="84"/>
      <c r="W26" s="84"/>
      <c r="X26" s="84"/>
      <c r="Y26" s="84"/>
      <c r="Z26" s="84"/>
      <c r="AA26" s="84"/>
      <c r="AB26" s="84"/>
      <c r="AC26" s="84"/>
      <c r="AD26" s="84"/>
      <c r="AE26" s="84"/>
      <c r="AF26" s="84"/>
      <c r="AG26" s="84"/>
      <c r="AH26" s="84"/>
      <c r="AI26" s="84"/>
      <c r="AJ26" s="84"/>
      <c r="AK26" s="84"/>
      <c r="AL26" s="84"/>
      <c r="AM26" s="84"/>
      <c r="AN26" s="84"/>
      <c r="AO26" s="84"/>
      <c r="AP26" s="84"/>
      <c r="AQ26" s="84"/>
    </row>
    <row r="27" spans="1:43">
      <c r="A27" s="160"/>
      <c r="B27" s="158"/>
      <c r="C27" s="82"/>
      <c r="D27" s="82" t="s">
        <v>459</v>
      </c>
      <c r="E27" s="84"/>
      <c r="F27" s="84"/>
      <c r="G27" s="84"/>
      <c r="H27" s="84"/>
      <c r="I27" s="84"/>
      <c r="J27" s="84"/>
      <c r="K27" s="84"/>
      <c r="L27" s="89"/>
      <c r="M27" s="84"/>
      <c r="N27" s="84"/>
      <c r="O27" s="84"/>
      <c r="P27" s="84"/>
      <c r="Q27" s="84"/>
      <c r="R27" s="84"/>
      <c r="S27" s="84"/>
      <c r="T27" s="84"/>
      <c r="U27" s="84"/>
      <c r="V27" s="84"/>
      <c r="W27" s="84"/>
      <c r="X27" s="84"/>
      <c r="Y27" s="84"/>
      <c r="Z27" s="84"/>
      <c r="AA27" s="84"/>
      <c r="AB27" s="84"/>
      <c r="AC27" s="84"/>
      <c r="AD27" s="84"/>
      <c r="AE27" s="84"/>
      <c r="AF27" s="84"/>
      <c r="AG27" s="84"/>
      <c r="AH27" s="84"/>
      <c r="AI27" s="84"/>
      <c r="AJ27" s="84"/>
      <c r="AK27" s="84"/>
      <c r="AL27" s="84"/>
      <c r="AM27" s="84"/>
      <c r="AN27" s="84"/>
      <c r="AO27" s="84"/>
      <c r="AP27" s="84"/>
      <c r="AQ27" s="84"/>
    </row>
    <row r="28" spans="1:43">
      <c r="A28" s="160"/>
      <c r="B28" s="158"/>
      <c r="C28" s="82"/>
      <c r="D28" s="82" t="s">
        <v>460</v>
      </c>
      <c r="E28" s="84"/>
      <c r="F28" s="84"/>
      <c r="G28" s="84"/>
      <c r="H28" s="84"/>
      <c r="I28" s="84"/>
      <c r="J28" s="84"/>
      <c r="K28" s="84"/>
      <c r="L28" s="89"/>
      <c r="M28" s="84"/>
      <c r="N28" s="84"/>
      <c r="O28" s="84"/>
      <c r="P28" s="84"/>
      <c r="Q28" s="84"/>
      <c r="R28" s="84"/>
      <c r="S28" s="84"/>
      <c r="T28" s="84"/>
      <c r="U28" s="84"/>
      <c r="V28" s="84"/>
      <c r="W28" s="84"/>
      <c r="X28" s="84"/>
      <c r="Y28" s="84"/>
      <c r="Z28" s="84"/>
      <c r="AA28" s="84"/>
      <c r="AB28" s="84"/>
      <c r="AC28" s="84"/>
      <c r="AD28" s="84"/>
      <c r="AE28" s="84"/>
      <c r="AF28" s="84"/>
      <c r="AG28" s="84"/>
      <c r="AH28" s="84"/>
      <c r="AI28" s="84"/>
      <c r="AJ28" s="84"/>
      <c r="AK28" s="84"/>
      <c r="AL28" s="84"/>
      <c r="AM28" s="84"/>
      <c r="AN28" s="84"/>
      <c r="AO28" s="84"/>
      <c r="AP28" s="84"/>
      <c r="AQ28" s="84"/>
    </row>
    <row r="29" spans="1:43">
      <c r="A29" s="160"/>
      <c r="B29" s="158"/>
      <c r="C29" s="82"/>
      <c r="D29" s="82" t="s">
        <v>461</v>
      </c>
      <c r="E29" s="84"/>
      <c r="F29" s="84"/>
      <c r="G29" s="84"/>
      <c r="H29" s="84"/>
      <c r="I29" s="84"/>
      <c r="J29" s="84"/>
      <c r="K29" s="84"/>
      <c r="L29" s="84"/>
      <c r="M29" s="89"/>
      <c r="N29" s="84"/>
      <c r="O29" s="84"/>
      <c r="P29" s="84"/>
      <c r="Q29" s="84"/>
      <c r="R29" s="84"/>
      <c r="S29" s="84"/>
      <c r="T29" s="84"/>
      <c r="U29" s="84"/>
      <c r="V29" s="84"/>
      <c r="W29" s="84"/>
      <c r="X29" s="84"/>
      <c r="Y29" s="84"/>
      <c r="Z29" s="84"/>
      <c r="AA29" s="84"/>
      <c r="AB29" s="84"/>
      <c r="AC29" s="84"/>
      <c r="AD29" s="84"/>
      <c r="AE29" s="84"/>
      <c r="AF29" s="84"/>
      <c r="AG29" s="84"/>
      <c r="AH29" s="84"/>
      <c r="AI29" s="84"/>
      <c r="AJ29" s="84"/>
      <c r="AK29" s="84"/>
      <c r="AL29" s="84"/>
      <c r="AM29" s="84"/>
      <c r="AN29" s="84"/>
      <c r="AO29" s="84"/>
      <c r="AP29" s="84"/>
      <c r="AQ29" s="84"/>
    </row>
    <row r="30" spans="1:43">
      <c r="A30" s="160"/>
      <c r="B30" s="91"/>
      <c r="C30" s="82"/>
      <c r="D30" s="82" t="s">
        <v>462</v>
      </c>
      <c r="E30" s="84"/>
      <c r="F30" s="84"/>
      <c r="G30" s="84"/>
      <c r="H30" s="84"/>
      <c r="I30" s="84"/>
      <c r="J30" s="84"/>
      <c r="K30" s="84"/>
      <c r="L30" s="84"/>
      <c r="M30" s="89"/>
      <c r="N30" s="84"/>
      <c r="O30" s="84"/>
      <c r="P30" s="84"/>
      <c r="Q30" s="84"/>
      <c r="R30" s="84"/>
      <c r="S30" s="84"/>
      <c r="T30" s="84"/>
      <c r="U30" s="84"/>
      <c r="V30" s="84"/>
      <c r="W30" s="84"/>
      <c r="X30" s="84"/>
      <c r="Y30" s="84"/>
      <c r="Z30" s="84"/>
      <c r="AA30" s="84"/>
      <c r="AB30" s="84"/>
      <c r="AC30" s="84"/>
      <c r="AD30" s="84"/>
      <c r="AE30" s="84"/>
      <c r="AF30" s="84"/>
      <c r="AG30" s="84"/>
      <c r="AH30" s="84"/>
      <c r="AI30" s="84"/>
      <c r="AJ30" s="84"/>
      <c r="AK30" s="84"/>
      <c r="AL30" s="84"/>
      <c r="AM30" s="84"/>
      <c r="AN30" s="84"/>
      <c r="AO30" s="84"/>
      <c r="AP30" s="84"/>
      <c r="AQ30" s="84"/>
    </row>
    <row r="31" spans="1:43">
      <c r="A31" s="160"/>
      <c r="B31" s="91"/>
      <c r="C31" s="82"/>
      <c r="D31" s="82" t="s">
        <v>463</v>
      </c>
      <c r="E31" s="84"/>
      <c r="F31" s="84"/>
      <c r="G31" s="84"/>
      <c r="H31" s="84"/>
      <c r="I31" s="84"/>
      <c r="J31" s="84"/>
      <c r="K31" s="84"/>
      <c r="L31" s="84"/>
      <c r="M31" s="84"/>
      <c r="N31" s="84"/>
      <c r="O31" s="84"/>
      <c r="P31" s="84"/>
      <c r="Q31" s="84"/>
      <c r="R31" s="84"/>
      <c r="S31" s="84"/>
      <c r="T31" s="84"/>
      <c r="U31" s="84"/>
      <c r="V31" s="84"/>
      <c r="W31" s="84"/>
      <c r="X31" s="84"/>
      <c r="Y31" s="84"/>
      <c r="Z31" s="84"/>
      <c r="AA31" s="84"/>
      <c r="AB31" s="84"/>
      <c r="AC31" s="84"/>
      <c r="AD31" s="84"/>
      <c r="AE31" s="84"/>
      <c r="AF31" s="84"/>
      <c r="AG31" s="84"/>
      <c r="AH31" s="84"/>
      <c r="AI31" s="84"/>
      <c r="AJ31" s="84"/>
      <c r="AK31" s="84"/>
      <c r="AL31" s="84"/>
      <c r="AM31" s="84"/>
      <c r="AN31" s="84"/>
      <c r="AO31" s="84"/>
      <c r="AP31" s="84"/>
      <c r="AQ31" s="84"/>
    </row>
    <row r="32" spans="1:43">
      <c r="A32" s="160"/>
      <c r="B32" s="91"/>
      <c r="C32" s="82"/>
      <c r="D32" s="82" t="s">
        <v>464</v>
      </c>
      <c r="E32" s="84"/>
      <c r="F32" s="84"/>
      <c r="G32" s="84"/>
      <c r="H32" s="84"/>
      <c r="I32" s="84"/>
      <c r="J32" s="84"/>
      <c r="K32" s="84"/>
      <c r="L32" s="84"/>
      <c r="M32" s="84"/>
      <c r="N32" s="89"/>
      <c r="O32" s="84"/>
      <c r="P32" s="84"/>
      <c r="Q32" s="84"/>
      <c r="R32" s="89"/>
      <c r="S32" s="84"/>
      <c r="T32" s="84"/>
      <c r="U32" s="84"/>
      <c r="V32" s="84"/>
      <c r="W32" s="84"/>
      <c r="X32" s="84"/>
      <c r="Y32" s="84"/>
      <c r="Z32" s="84"/>
      <c r="AA32" s="84"/>
      <c r="AB32" s="84"/>
      <c r="AC32" s="84"/>
      <c r="AD32" s="84"/>
      <c r="AE32" s="84"/>
      <c r="AF32" s="84"/>
      <c r="AG32" s="84"/>
      <c r="AH32" s="84"/>
      <c r="AI32" s="84"/>
      <c r="AJ32" s="84"/>
      <c r="AK32" s="84"/>
      <c r="AL32" s="84"/>
      <c r="AM32" s="84"/>
      <c r="AN32" s="84"/>
      <c r="AO32" s="84"/>
      <c r="AP32" s="84"/>
      <c r="AQ32" s="84"/>
    </row>
    <row r="33" spans="1:43">
      <c r="A33" s="160"/>
      <c r="B33" s="158" t="s">
        <v>440</v>
      </c>
      <c r="C33" s="158" t="s">
        <v>465</v>
      </c>
      <c r="D33" s="82" t="s">
        <v>466</v>
      </c>
      <c r="E33" s="84"/>
      <c r="F33" s="84"/>
      <c r="G33" s="84"/>
      <c r="H33" s="84"/>
      <c r="I33" s="84"/>
      <c r="J33" s="84"/>
      <c r="K33" s="84"/>
      <c r="L33" s="84"/>
      <c r="M33" s="84"/>
      <c r="N33" s="84"/>
      <c r="O33" s="84"/>
      <c r="P33" s="84"/>
      <c r="Q33" s="84"/>
      <c r="R33" s="89"/>
      <c r="S33" s="84"/>
      <c r="T33" s="84"/>
      <c r="U33" s="84"/>
      <c r="V33" s="84"/>
      <c r="W33" s="84"/>
      <c r="X33" s="84"/>
      <c r="Y33" s="84"/>
      <c r="Z33" s="84"/>
      <c r="AA33" s="84"/>
      <c r="AB33" s="84"/>
      <c r="AC33" s="84"/>
      <c r="AD33" s="84"/>
      <c r="AE33" s="84"/>
      <c r="AF33" s="84"/>
      <c r="AG33" s="84"/>
      <c r="AH33" s="84"/>
      <c r="AI33" s="84"/>
      <c r="AJ33" s="84"/>
      <c r="AK33" s="84"/>
      <c r="AL33" s="84"/>
      <c r="AM33" s="84"/>
      <c r="AN33" s="84"/>
      <c r="AO33" s="84"/>
      <c r="AP33" s="84"/>
      <c r="AQ33" s="84"/>
    </row>
    <row r="34" spans="1:43">
      <c r="A34" s="160"/>
      <c r="B34" s="158"/>
      <c r="C34" s="158"/>
      <c r="D34" s="82" t="s">
        <v>467</v>
      </c>
      <c r="E34" s="84"/>
      <c r="F34" s="84"/>
      <c r="G34" s="84"/>
      <c r="H34" s="84"/>
      <c r="I34" s="84"/>
      <c r="J34" s="84"/>
      <c r="K34" s="84"/>
      <c r="L34" s="84"/>
      <c r="M34" s="84"/>
      <c r="N34" s="84"/>
      <c r="O34" s="84"/>
      <c r="P34" s="84"/>
      <c r="Q34" s="84"/>
      <c r="R34" s="89"/>
      <c r="S34" s="84"/>
      <c r="T34" s="84"/>
      <c r="U34" s="84"/>
      <c r="V34" s="84"/>
      <c r="W34" s="84"/>
      <c r="X34" s="84"/>
      <c r="Y34" s="84"/>
      <c r="Z34" s="84"/>
      <c r="AA34" s="84"/>
      <c r="AB34" s="84"/>
      <c r="AC34" s="84"/>
      <c r="AD34" s="84"/>
      <c r="AE34" s="84"/>
      <c r="AF34" s="84"/>
      <c r="AG34" s="84"/>
      <c r="AH34" s="84"/>
      <c r="AI34" s="84"/>
      <c r="AJ34" s="84"/>
      <c r="AK34" s="84"/>
      <c r="AL34" s="84"/>
      <c r="AM34" s="84"/>
      <c r="AN34" s="84"/>
      <c r="AO34" s="84"/>
      <c r="AP34" s="84"/>
      <c r="AQ34" s="84"/>
    </row>
    <row r="35" spans="1:43">
      <c r="A35" s="160"/>
      <c r="B35" s="158"/>
      <c r="C35" s="158"/>
      <c r="D35" s="82" t="s">
        <v>468</v>
      </c>
      <c r="E35" s="84"/>
      <c r="F35" s="84"/>
      <c r="G35" s="84"/>
      <c r="H35" s="84"/>
      <c r="I35" s="84"/>
      <c r="J35" s="84"/>
      <c r="K35" s="84"/>
      <c r="L35" s="84"/>
      <c r="M35" s="84"/>
      <c r="N35" s="84"/>
      <c r="O35" s="84"/>
      <c r="P35" s="84"/>
      <c r="Q35" s="84"/>
      <c r="R35" s="89"/>
      <c r="S35" s="84"/>
      <c r="T35" s="84"/>
      <c r="U35" s="84"/>
      <c r="V35" s="84"/>
      <c r="W35" s="84"/>
      <c r="X35" s="84"/>
      <c r="Y35" s="84"/>
      <c r="Z35" s="84"/>
      <c r="AA35" s="84"/>
      <c r="AB35" s="84"/>
      <c r="AC35" s="84"/>
      <c r="AD35" s="84"/>
      <c r="AE35" s="84"/>
      <c r="AF35" s="84"/>
      <c r="AG35" s="84"/>
      <c r="AH35" s="84"/>
      <c r="AI35" s="84"/>
      <c r="AJ35" s="84"/>
      <c r="AK35" s="84"/>
      <c r="AL35" s="84"/>
      <c r="AM35" s="84"/>
      <c r="AN35" s="84"/>
      <c r="AO35" s="84"/>
      <c r="AP35" s="84"/>
      <c r="AQ35" s="84"/>
    </row>
    <row r="36" spans="1:43">
      <c r="A36" s="160"/>
      <c r="B36" s="158"/>
      <c r="C36" s="158"/>
      <c r="D36" s="82" t="s">
        <v>469</v>
      </c>
      <c r="E36" s="84"/>
      <c r="F36" s="84"/>
      <c r="G36" s="84"/>
      <c r="H36" s="84"/>
      <c r="I36" s="84"/>
      <c r="J36" s="84"/>
      <c r="K36" s="84"/>
      <c r="L36" s="84"/>
      <c r="M36" s="84"/>
      <c r="N36" s="84"/>
      <c r="O36" s="84"/>
      <c r="P36" s="84"/>
      <c r="Q36" s="84"/>
      <c r="R36" s="84"/>
      <c r="S36" s="84"/>
      <c r="T36" s="84"/>
      <c r="U36" s="84"/>
      <c r="V36" s="89"/>
      <c r="W36" s="84"/>
      <c r="X36" s="84"/>
      <c r="Y36" s="84"/>
      <c r="Z36" s="84"/>
      <c r="AA36" s="84"/>
      <c r="AB36" s="84"/>
      <c r="AC36" s="84"/>
      <c r="AD36" s="84"/>
      <c r="AE36" s="84"/>
      <c r="AF36" s="84"/>
      <c r="AG36" s="84"/>
      <c r="AH36" s="84"/>
      <c r="AI36" s="84"/>
      <c r="AJ36" s="84"/>
      <c r="AK36" s="84"/>
      <c r="AL36" s="84"/>
      <c r="AM36" s="84"/>
      <c r="AN36" s="84"/>
      <c r="AO36" s="84"/>
      <c r="AP36" s="84"/>
      <c r="AQ36" s="84"/>
    </row>
    <row r="37" spans="1:43">
      <c r="A37" s="160"/>
      <c r="B37" s="158"/>
      <c r="C37" s="91" t="s">
        <v>470</v>
      </c>
      <c r="D37" s="82" t="s">
        <v>471</v>
      </c>
      <c r="E37" s="84"/>
      <c r="F37" s="84"/>
      <c r="G37" s="84"/>
      <c r="H37" s="84"/>
      <c r="I37" s="84"/>
      <c r="J37" s="84"/>
      <c r="K37" s="84"/>
      <c r="L37" s="84"/>
      <c r="M37" s="84"/>
      <c r="N37" s="84"/>
      <c r="O37" s="84"/>
      <c r="P37" s="84"/>
      <c r="Q37" s="84"/>
      <c r="R37" s="84"/>
      <c r="S37" s="84"/>
      <c r="T37" s="84"/>
      <c r="U37" s="84"/>
      <c r="V37" s="89"/>
      <c r="W37" s="84"/>
      <c r="X37" s="84"/>
      <c r="Y37" s="84"/>
      <c r="Z37" s="84"/>
      <c r="AA37" s="84"/>
      <c r="AB37" s="84"/>
      <c r="AC37" s="84"/>
      <c r="AD37" s="84"/>
      <c r="AE37" s="84"/>
      <c r="AF37" s="84"/>
      <c r="AG37" s="84"/>
      <c r="AH37" s="84"/>
      <c r="AI37" s="84"/>
      <c r="AJ37" s="84"/>
      <c r="AK37" s="84"/>
      <c r="AL37" s="84"/>
      <c r="AM37" s="84"/>
      <c r="AN37" s="84"/>
      <c r="AO37" s="84"/>
      <c r="AP37" s="84"/>
      <c r="AQ37" s="84"/>
    </row>
    <row r="38" spans="1:43">
      <c r="A38" s="160"/>
      <c r="B38" s="158"/>
      <c r="C38" s="91" t="s">
        <v>472</v>
      </c>
      <c r="D38" s="82" t="s">
        <v>473</v>
      </c>
      <c r="E38" s="84"/>
      <c r="F38" s="84"/>
      <c r="G38" s="84"/>
      <c r="H38" s="84"/>
      <c r="I38" s="84"/>
      <c r="J38" s="84"/>
      <c r="K38" s="84"/>
      <c r="L38" s="84"/>
      <c r="M38" s="84"/>
      <c r="N38" s="84"/>
      <c r="O38" s="84"/>
      <c r="P38" s="84"/>
      <c r="Q38" s="84"/>
      <c r="R38" s="84"/>
      <c r="S38" s="84"/>
      <c r="T38" s="84"/>
      <c r="U38" s="84"/>
      <c r="V38" s="84"/>
      <c r="W38" s="84"/>
      <c r="X38" s="84"/>
      <c r="Y38" s="89"/>
      <c r="Z38" s="89"/>
      <c r="AA38" s="84"/>
      <c r="AB38" s="84"/>
      <c r="AC38" s="84"/>
      <c r="AD38" s="84"/>
      <c r="AE38" s="84"/>
      <c r="AF38" s="84"/>
      <c r="AG38" s="84"/>
      <c r="AH38" s="84"/>
      <c r="AI38" s="84"/>
      <c r="AJ38" s="84"/>
      <c r="AK38" s="84"/>
      <c r="AL38" s="84"/>
      <c r="AM38" s="84"/>
      <c r="AN38" s="84"/>
      <c r="AO38" s="84"/>
      <c r="AP38" s="84"/>
      <c r="AQ38" s="84"/>
    </row>
    <row r="39" spans="1:43">
      <c r="A39" s="160"/>
      <c r="B39" s="158" t="s">
        <v>441</v>
      </c>
      <c r="C39" s="91" t="s">
        <v>474</v>
      </c>
      <c r="D39" s="82"/>
      <c r="E39" s="84"/>
      <c r="F39" s="84"/>
      <c r="G39" s="84"/>
      <c r="H39" s="84"/>
      <c r="I39" s="84"/>
      <c r="J39" s="84"/>
      <c r="K39" s="84"/>
      <c r="L39" s="84"/>
      <c r="M39" s="84"/>
      <c r="N39" s="84"/>
      <c r="O39" s="84"/>
      <c r="P39" s="84"/>
      <c r="Q39" s="84"/>
      <c r="R39" s="84"/>
      <c r="S39" s="84"/>
      <c r="T39" s="84"/>
      <c r="U39" s="84"/>
      <c r="V39" s="84"/>
      <c r="W39" s="84"/>
      <c r="X39" s="84"/>
      <c r="Y39" s="84"/>
      <c r="Z39" s="89"/>
      <c r="AA39" s="84"/>
      <c r="AB39" s="84"/>
      <c r="AC39" s="84"/>
      <c r="AD39" s="84"/>
      <c r="AE39" s="84"/>
      <c r="AF39" s="84"/>
      <c r="AG39" s="84"/>
      <c r="AH39" s="84"/>
      <c r="AI39" s="84"/>
      <c r="AJ39" s="84"/>
      <c r="AK39" s="84"/>
      <c r="AL39" s="84"/>
      <c r="AM39" s="84"/>
      <c r="AN39" s="84"/>
      <c r="AO39" s="84"/>
      <c r="AP39" s="84"/>
      <c r="AQ39" s="84"/>
    </row>
    <row r="40" spans="1:43">
      <c r="A40" s="160"/>
      <c r="B40" s="158"/>
      <c r="C40" s="91" t="s">
        <v>475</v>
      </c>
      <c r="D40" s="82"/>
      <c r="E40" s="84"/>
      <c r="F40" s="84"/>
      <c r="G40" s="84"/>
      <c r="H40" s="84"/>
      <c r="I40" s="84"/>
      <c r="J40" s="84"/>
      <c r="K40" s="84"/>
      <c r="L40" s="84"/>
      <c r="M40" s="84"/>
      <c r="N40" s="84"/>
      <c r="O40" s="84"/>
      <c r="P40" s="84"/>
      <c r="Q40" s="84"/>
      <c r="R40" s="84"/>
      <c r="S40" s="84"/>
      <c r="T40" s="84"/>
      <c r="U40" s="84"/>
      <c r="V40" s="84"/>
      <c r="W40" s="84"/>
      <c r="X40" s="84"/>
      <c r="Y40" s="84"/>
      <c r="Z40" s="84"/>
      <c r="AA40" s="89"/>
      <c r="AB40" s="89"/>
      <c r="AC40" s="84"/>
      <c r="AD40" s="84"/>
      <c r="AE40" s="84"/>
      <c r="AF40" s="84"/>
      <c r="AG40" s="84"/>
      <c r="AH40" s="84"/>
      <c r="AI40" s="84"/>
      <c r="AJ40" s="84"/>
      <c r="AK40" s="84"/>
      <c r="AL40" s="84"/>
      <c r="AM40" s="84"/>
      <c r="AN40" s="84"/>
      <c r="AO40" s="84"/>
      <c r="AP40" s="84"/>
      <c r="AQ40" s="84"/>
    </row>
    <row r="41" spans="1:43">
      <c r="A41" s="160"/>
      <c r="B41" s="158" t="s">
        <v>442</v>
      </c>
      <c r="C41" s="158" t="s">
        <v>465</v>
      </c>
      <c r="D41" s="82" t="s">
        <v>476</v>
      </c>
      <c r="E41" s="84"/>
      <c r="F41" s="84"/>
      <c r="G41" s="84"/>
      <c r="H41" s="84"/>
      <c r="I41" s="84"/>
      <c r="J41" s="84"/>
      <c r="K41" s="84"/>
      <c r="L41" s="84"/>
      <c r="M41" s="84"/>
      <c r="N41" s="84"/>
      <c r="O41" s="84"/>
      <c r="P41" s="84"/>
      <c r="Q41" s="84"/>
      <c r="R41" s="84"/>
      <c r="S41" s="89"/>
      <c r="T41" s="84"/>
      <c r="U41" s="84"/>
      <c r="V41" s="84"/>
      <c r="W41" s="84"/>
      <c r="X41" s="84"/>
      <c r="Y41" s="84"/>
      <c r="Z41" s="84"/>
      <c r="AA41" s="84"/>
      <c r="AB41" s="84"/>
      <c r="AC41" s="84"/>
      <c r="AD41" s="84"/>
      <c r="AE41" s="84"/>
      <c r="AF41" s="84"/>
      <c r="AG41" s="84"/>
      <c r="AH41" s="84"/>
      <c r="AI41" s="84"/>
      <c r="AJ41" s="84"/>
      <c r="AK41" s="84"/>
      <c r="AL41" s="84"/>
      <c r="AM41" s="84"/>
      <c r="AN41" s="84"/>
      <c r="AO41" s="84"/>
      <c r="AP41" s="84"/>
      <c r="AQ41" s="84"/>
    </row>
    <row r="42" spans="1:43">
      <c r="A42" s="160"/>
      <c r="B42" s="158"/>
      <c r="C42" s="158"/>
      <c r="D42" s="82" t="s">
        <v>477</v>
      </c>
      <c r="E42" s="84"/>
      <c r="F42" s="84"/>
      <c r="G42" s="84"/>
      <c r="H42" s="84"/>
      <c r="I42" s="84"/>
      <c r="J42" s="84"/>
      <c r="K42" s="84"/>
      <c r="L42" s="84"/>
      <c r="M42" s="84"/>
      <c r="N42" s="84"/>
      <c r="O42" s="84"/>
      <c r="P42" s="84"/>
      <c r="Q42" s="84"/>
      <c r="R42" s="84"/>
      <c r="S42" s="89"/>
      <c r="T42" s="84"/>
      <c r="U42" s="84"/>
      <c r="V42" s="84"/>
      <c r="W42" s="84"/>
      <c r="X42" s="84"/>
      <c r="Y42" s="84"/>
      <c r="Z42" s="84"/>
      <c r="AA42" s="84"/>
      <c r="AB42" s="84"/>
      <c r="AC42" s="84"/>
      <c r="AD42" s="84"/>
      <c r="AE42" s="84"/>
      <c r="AF42" s="84"/>
      <c r="AG42" s="84"/>
      <c r="AH42" s="84"/>
      <c r="AI42" s="84"/>
      <c r="AJ42" s="84"/>
      <c r="AK42" s="84"/>
      <c r="AL42" s="84"/>
      <c r="AM42" s="84"/>
      <c r="AN42" s="84"/>
      <c r="AO42" s="84"/>
      <c r="AP42" s="84"/>
      <c r="AQ42" s="84"/>
    </row>
    <row r="43" spans="1:43">
      <c r="A43" s="160"/>
      <c r="B43" s="158"/>
      <c r="C43" s="158"/>
      <c r="D43" s="82" t="s">
        <v>478</v>
      </c>
      <c r="E43" s="84"/>
      <c r="F43" s="84"/>
      <c r="G43" s="84"/>
      <c r="H43" s="84"/>
      <c r="I43" s="84"/>
      <c r="J43" s="84"/>
      <c r="K43" s="84"/>
      <c r="L43" s="84"/>
      <c r="M43" s="84"/>
      <c r="N43" s="84"/>
      <c r="O43" s="84"/>
      <c r="P43" s="84"/>
      <c r="Q43" s="84"/>
      <c r="R43" s="84"/>
      <c r="S43" s="89"/>
      <c r="T43" s="84"/>
      <c r="U43" s="84"/>
      <c r="V43" s="84"/>
      <c r="W43" s="84"/>
      <c r="X43" s="84"/>
      <c r="Y43" s="84"/>
      <c r="Z43" s="84"/>
      <c r="AA43" s="84"/>
      <c r="AB43" s="84"/>
      <c r="AC43" s="84"/>
      <c r="AD43" s="84"/>
      <c r="AE43" s="84"/>
      <c r="AF43" s="84"/>
      <c r="AG43" s="84"/>
      <c r="AH43" s="84"/>
      <c r="AI43" s="84"/>
      <c r="AJ43" s="84"/>
      <c r="AK43" s="84"/>
      <c r="AL43" s="84"/>
      <c r="AM43" s="84"/>
      <c r="AN43" s="84"/>
      <c r="AO43" s="84"/>
      <c r="AP43" s="84"/>
      <c r="AQ43" s="84"/>
    </row>
    <row r="44" spans="1:43">
      <c r="A44" s="160"/>
      <c r="B44" s="158"/>
      <c r="C44" s="158"/>
      <c r="D44" s="82" t="s">
        <v>479</v>
      </c>
      <c r="E44" s="84"/>
      <c r="F44" s="84"/>
      <c r="G44" s="84"/>
      <c r="H44" s="84"/>
      <c r="I44" s="84"/>
      <c r="J44" s="84"/>
      <c r="K44" s="84"/>
      <c r="L44" s="84"/>
      <c r="M44" s="84"/>
      <c r="N44" s="84"/>
      <c r="O44" s="84"/>
      <c r="P44" s="84"/>
      <c r="Q44" s="84"/>
      <c r="R44" s="84"/>
      <c r="S44" s="89"/>
      <c r="T44" s="84"/>
      <c r="U44" s="84"/>
      <c r="V44" s="84"/>
      <c r="W44" s="84"/>
      <c r="X44" s="84"/>
      <c r="Y44" s="84"/>
      <c r="Z44" s="84"/>
      <c r="AA44" s="84"/>
      <c r="AB44" s="84"/>
      <c r="AC44" s="84"/>
      <c r="AD44" s="84"/>
      <c r="AE44" s="84"/>
      <c r="AF44" s="84"/>
      <c r="AG44" s="84"/>
      <c r="AH44" s="84"/>
      <c r="AI44" s="84"/>
      <c r="AJ44" s="84"/>
      <c r="AK44" s="84"/>
      <c r="AL44" s="84"/>
      <c r="AM44" s="84"/>
      <c r="AN44" s="84"/>
      <c r="AO44" s="84"/>
      <c r="AP44" s="84"/>
      <c r="AQ44" s="84"/>
    </row>
    <row r="45" spans="1:43">
      <c r="A45" s="160"/>
      <c r="B45" s="158"/>
      <c r="C45" s="158" t="s">
        <v>480</v>
      </c>
      <c r="D45" s="82" t="s">
        <v>476</v>
      </c>
      <c r="E45" s="84"/>
      <c r="F45" s="84"/>
      <c r="G45" s="84"/>
      <c r="H45" s="84"/>
      <c r="I45" s="84"/>
      <c r="J45" s="84"/>
      <c r="K45" s="84"/>
      <c r="L45" s="84"/>
      <c r="M45" s="84"/>
      <c r="N45" s="84"/>
      <c r="O45" s="84"/>
      <c r="P45" s="84"/>
      <c r="Q45" s="84"/>
      <c r="R45" s="84"/>
      <c r="S45" s="84"/>
      <c r="T45" s="89"/>
      <c r="U45" s="84"/>
      <c r="V45" s="84"/>
      <c r="W45" s="84"/>
      <c r="X45" s="84"/>
      <c r="Y45" s="84"/>
      <c r="Z45" s="84"/>
      <c r="AA45" s="84"/>
      <c r="AB45" s="84"/>
      <c r="AC45" s="84"/>
      <c r="AD45" s="84"/>
      <c r="AE45" s="84"/>
      <c r="AF45" s="84"/>
      <c r="AG45" s="84"/>
      <c r="AH45" s="84"/>
      <c r="AI45" s="84"/>
      <c r="AJ45" s="84"/>
      <c r="AK45" s="84"/>
      <c r="AL45" s="84"/>
      <c r="AM45" s="84"/>
      <c r="AN45" s="84"/>
      <c r="AO45" s="84"/>
      <c r="AP45" s="84"/>
      <c r="AQ45" s="84"/>
    </row>
    <row r="46" spans="1:43">
      <c r="A46" s="160"/>
      <c r="B46" s="158"/>
      <c r="C46" s="158"/>
      <c r="D46" s="82" t="s">
        <v>477</v>
      </c>
      <c r="E46" s="84"/>
      <c r="F46" s="84"/>
      <c r="G46" s="84"/>
      <c r="H46" s="84"/>
      <c r="I46" s="84"/>
      <c r="J46" s="84"/>
      <c r="K46" s="84"/>
      <c r="L46" s="84"/>
      <c r="M46" s="84"/>
      <c r="N46" s="84"/>
      <c r="O46" s="84"/>
      <c r="P46" s="84"/>
      <c r="Q46" s="84"/>
      <c r="R46" s="84"/>
      <c r="S46" s="84"/>
      <c r="T46" s="89"/>
      <c r="U46" s="84"/>
      <c r="V46" s="84"/>
      <c r="W46" s="84"/>
      <c r="X46" s="84"/>
      <c r="Y46" s="84"/>
      <c r="Z46" s="84"/>
      <c r="AA46" s="84"/>
      <c r="AB46" s="84"/>
      <c r="AC46" s="84"/>
      <c r="AD46" s="84"/>
      <c r="AE46" s="84"/>
      <c r="AF46" s="84"/>
      <c r="AG46" s="84"/>
      <c r="AH46" s="84"/>
      <c r="AI46" s="84"/>
      <c r="AJ46" s="84"/>
      <c r="AK46" s="84"/>
      <c r="AL46" s="84"/>
      <c r="AM46" s="84"/>
      <c r="AN46" s="84"/>
      <c r="AO46" s="84"/>
      <c r="AP46" s="84"/>
      <c r="AQ46" s="84"/>
    </row>
    <row r="47" spans="1:43">
      <c r="A47" s="160"/>
      <c r="B47" s="158"/>
      <c r="C47" s="158"/>
      <c r="D47" s="82" t="s">
        <v>478</v>
      </c>
      <c r="E47" s="84"/>
      <c r="F47" s="84"/>
      <c r="G47" s="84"/>
      <c r="H47" s="84"/>
      <c r="I47" s="84"/>
      <c r="J47" s="84"/>
      <c r="K47" s="84"/>
      <c r="L47" s="84"/>
      <c r="M47" s="84"/>
      <c r="N47" s="84"/>
      <c r="O47" s="84"/>
      <c r="P47" s="84"/>
      <c r="Q47" s="84"/>
      <c r="R47" s="84"/>
      <c r="S47" s="84"/>
      <c r="T47" s="89"/>
      <c r="U47" s="84"/>
      <c r="V47" s="84"/>
      <c r="W47" s="84"/>
      <c r="X47" s="84"/>
      <c r="Y47" s="84"/>
      <c r="Z47" s="84"/>
      <c r="AA47" s="84"/>
      <c r="AB47" s="84"/>
      <c r="AC47" s="84"/>
      <c r="AD47" s="84"/>
      <c r="AE47" s="84"/>
      <c r="AF47" s="84"/>
      <c r="AG47" s="84"/>
      <c r="AH47" s="84"/>
      <c r="AI47" s="84"/>
      <c r="AJ47" s="84"/>
      <c r="AK47" s="84"/>
      <c r="AL47" s="84"/>
      <c r="AM47" s="84"/>
      <c r="AN47" s="84"/>
      <c r="AO47" s="84"/>
      <c r="AP47" s="84"/>
      <c r="AQ47" s="84"/>
    </row>
    <row r="48" spans="1:43">
      <c r="A48" s="160"/>
      <c r="B48" s="158"/>
      <c r="C48" s="158" t="s">
        <v>481</v>
      </c>
      <c r="D48" s="82" t="s">
        <v>476</v>
      </c>
      <c r="E48" s="84"/>
      <c r="F48" s="84"/>
      <c r="G48" s="84"/>
      <c r="H48" s="84"/>
      <c r="I48" s="84"/>
      <c r="J48" s="84"/>
      <c r="K48" s="84"/>
      <c r="L48" s="84"/>
      <c r="M48" s="84"/>
      <c r="N48" s="84"/>
      <c r="O48" s="84"/>
      <c r="P48" s="84"/>
      <c r="Q48" s="84"/>
      <c r="R48" s="84"/>
      <c r="S48" s="84"/>
      <c r="T48" s="84"/>
      <c r="U48" s="89"/>
      <c r="V48" s="84"/>
      <c r="W48" s="84"/>
      <c r="X48" s="84"/>
      <c r="Y48" s="84"/>
      <c r="Z48" s="84"/>
      <c r="AA48" s="84"/>
      <c r="AB48" s="84"/>
      <c r="AC48" s="84"/>
      <c r="AD48" s="84"/>
      <c r="AE48" s="84"/>
      <c r="AF48" s="84"/>
      <c r="AG48" s="84"/>
      <c r="AH48" s="84"/>
      <c r="AI48" s="84"/>
      <c r="AJ48" s="84"/>
      <c r="AK48" s="84"/>
      <c r="AL48" s="84"/>
      <c r="AM48" s="84"/>
      <c r="AN48" s="84"/>
      <c r="AO48" s="84"/>
      <c r="AP48" s="84"/>
      <c r="AQ48" s="84"/>
    </row>
    <row r="49" spans="1:43">
      <c r="A49" s="161"/>
      <c r="B49" s="158"/>
      <c r="C49" s="158"/>
      <c r="D49" s="82" t="s">
        <v>477</v>
      </c>
      <c r="E49" s="84"/>
      <c r="F49" s="84"/>
      <c r="G49" s="84"/>
      <c r="H49" s="84"/>
      <c r="I49" s="84"/>
      <c r="J49" s="84"/>
      <c r="K49" s="84"/>
      <c r="L49" s="84"/>
      <c r="M49" s="84"/>
      <c r="N49" s="84"/>
      <c r="O49" s="84"/>
      <c r="P49" s="84"/>
      <c r="Q49" s="84"/>
      <c r="R49" s="84"/>
      <c r="S49" s="84"/>
      <c r="T49" s="84"/>
      <c r="U49" s="89"/>
      <c r="V49" s="84"/>
      <c r="W49" s="84"/>
      <c r="X49" s="84"/>
      <c r="Y49" s="84"/>
      <c r="Z49" s="84"/>
      <c r="AA49" s="84"/>
      <c r="AB49" s="84"/>
      <c r="AC49" s="84"/>
      <c r="AD49" s="84"/>
      <c r="AE49" s="84"/>
      <c r="AF49" s="84"/>
      <c r="AG49" s="84"/>
      <c r="AH49" s="84"/>
      <c r="AI49" s="84"/>
      <c r="AJ49" s="84"/>
      <c r="AK49" s="84"/>
      <c r="AL49" s="84"/>
      <c r="AM49" s="84"/>
      <c r="AN49" s="84"/>
      <c r="AO49" s="84"/>
      <c r="AP49" s="84"/>
      <c r="AQ49" s="84"/>
    </row>
  </sheetData>
  <mergeCells count="20">
    <mergeCell ref="A10:D12"/>
    <mergeCell ref="E10:M10"/>
    <mergeCell ref="N10:AQ10"/>
    <mergeCell ref="R11:AC11"/>
    <mergeCell ref="A1:D3"/>
    <mergeCell ref="E1:M1"/>
    <mergeCell ref="N1:AQ1"/>
    <mergeCell ref="R2:AC2"/>
    <mergeCell ref="A4:A8"/>
    <mergeCell ref="C48:C49"/>
    <mergeCell ref="A13:A49"/>
    <mergeCell ref="B16:B29"/>
    <mergeCell ref="C16:C18"/>
    <mergeCell ref="C19:C22"/>
    <mergeCell ref="B33:B38"/>
    <mergeCell ref="C33:C36"/>
    <mergeCell ref="B39:B40"/>
    <mergeCell ref="B41:B49"/>
    <mergeCell ref="C41:C44"/>
    <mergeCell ref="C45:C47"/>
  </mergeCells>
  <pageMargins left="0.7" right="0.7" top="0.75" bottom="0.75" header="0.3" footer="0.3"/>
  <pageSetup paperSize="9" orientation="portrait" horizontalDpi="300" verticalDpi="3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Scope</vt:lpstr>
      <vt:lpstr>UI Changes</vt:lpstr>
      <vt:lpstr>Report Changes</vt:lpstr>
      <vt:lpstr>Design Procedure</vt:lpstr>
      <vt:lpstr>Flow Chart</vt:lpstr>
      <vt:lpstr>UI Check </vt:lpstr>
      <vt:lpstr>Report Check</vt:lpstr>
      <vt:lpstr>Test Case</vt:lpstr>
      <vt:lpstr>Planning</vt:lpstr>
      <vt:lpstr>Comments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Pinakin</dc:creator>
  <cp:lastModifiedBy>midas</cp:lastModifiedBy>
  <dcterms:created xsi:type="dcterms:W3CDTF">2017-07-28T08:29:44Z</dcterms:created>
  <dcterms:modified xsi:type="dcterms:W3CDTF">2017-08-01T14:09:35Z</dcterms:modified>
</cp:coreProperties>
</file>